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ка" sheetId="1" r:id="rId1"/>
    <sheet name="Титул1" sheetId="2" state="hidden" r:id="rId2"/>
    <sheet name="Лист2" sheetId="3" state="hidden" r:id="rId3"/>
    <sheet name="план 1-5 курси" sheetId="4" r:id="rId4"/>
    <sheet name="семестровка 2 курс" sheetId="5" state="hidden" r:id="rId5"/>
    <sheet name="мв 5" sheetId="6" state="hidden" r:id="rId6"/>
    <sheet name="мв 6" sheetId="7" state="hidden" r:id="rId7"/>
    <sheet name="вспом расчет" sheetId="8" state="hidden" r:id="rId8"/>
    <sheet name="ОТЗВ 1-2 к" sheetId="9" state="hidden" r:id="rId9"/>
    <sheet name=" тітул ОТЗВ" sheetId="10" state="hidden" r:id="rId10"/>
  </sheets>
  <definedNames>
    <definedName name="_xlnm.Print_Titles" localSheetId="7">'вспом расчет'!$8:$8</definedName>
    <definedName name="_xlnm.Print_Titles" localSheetId="8">'ОТЗВ 1-2 к'!$8:$8</definedName>
    <definedName name="_xlnm.Print_Titles" localSheetId="3">'план 1-5 курси'!$8:$8</definedName>
    <definedName name="_xlnm.Print_Titles" localSheetId="4">'семестровка 2 курс'!$8:$8</definedName>
    <definedName name="_xlnm.Print_Area" localSheetId="9">' тітул ОТЗВ'!$A$1:$BA$39</definedName>
    <definedName name="_xlnm.Print_Area" localSheetId="2">'Лист2'!$A$1:$K$15</definedName>
    <definedName name="_xlnm.Print_Area" localSheetId="5">'мв 5'!$A$1:$AV$17</definedName>
    <definedName name="_xlnm.Print_Area" localSheetId="6">'мв 6'!$A$1:$AV$16</definedName>
    <definedName name="_xlnm.Print_Area" localSheetId="3">'план 1-5 курси'!$A$1:$AN$167</definedName>
    <definedName name="_xlnm.Print_Area" localSheetId="4">'семестровка 2 курс'!$A$1:$AN$112</definedName>
    <definedName name="_xlnm.Print_Area" localSheetId="1">'Титул1'!$A$1:$BA$39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<sst xmlns="http://schemas.openxmlformats.org/spreadsheetml/2006/main" count="2208" uniqueCount="570">
  <si>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</si>
  <si>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</si>
  <si>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</si>
  <si>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</si>
  <si>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</si>
  <si>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</si>
  <si>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</si>
  <si>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</si>
  <si>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</si>
  <si>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</si>
  <si>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</si>
  <si>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</si>
  <si>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</si>
  <si>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</si>
  <si>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</si>
  <si>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</si>
  <si>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</si>
  <si>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</si>
  <si>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</si>
  <si>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</si>
  <si>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</si>
  <si>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</si>
  <si>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</si>
  <si>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</si>
  <si>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</si>
  <si>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</si>
  <si>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</si>
  <si>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</si>
  <si>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</si>
  <si>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</si>
  <si>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</si>
  <si>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</si>
  <si>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</si>
  <si>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</si>
  <si>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</si>
  <si>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</si>
  <si>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</si>
  <si>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</si>
  <si>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</si>
  <si>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</si>
  <si>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</si>
  <si>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</si>
  <si>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</si>
  <si>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</si>
  <si>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</si>
  <si>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</si>
  <si>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</si>
  <si>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</si>
  <si>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</si>
  <si>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</si>
  <si>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</si>
  <si>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</si>
  <si>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</si>
  <si>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</si>
  <si>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</si>
  <si>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</si>
  <si>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</si>
  <si>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</si>
  <si>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</si>
  <si>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</si>
  <si>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</si>
  <si>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</si>
  <si>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</si>
  <si>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</si>
  <si>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</si>
  <si>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</si>
  <si>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</si>
  <si>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</si>
  <si>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</si>
  <si>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</si>
  <si>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</si>
  <si>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</si>
  <si>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</si>
  <si>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</si>
  <si>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</si>
  <si>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</si>
  <si>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</si>
  <si>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</si>
  <si>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</si>
  <si>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</si>
  <si>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</si>
  <si>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</si>
  <si>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</si>
  <si>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</si>
  <si>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</si>
  <si>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</si>
  <si>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</si>
  <si>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</si>
  <si>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</si>
  <si>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</si>
  <si>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</si>
  <si>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</si>
  <si>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</si>
  <si>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</si>
  <si>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</si>
  <si>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</si>
  <si>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</si>
  <si>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</si>
  <si>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</si>
  <si>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</si>
  <si>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</si>
  <si>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</si>
  <si>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</si>
  <si>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</si>
  <si>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</si>
  <si>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</si>
  <si>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</si>
  <si>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</si>
  <si>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</si>
  <si>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</si>
  <si>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</si>
  <si>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</si>
  <si>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</si>
  <si>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</si>
  <si>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</si>
  <si>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</si>
  <si>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</si>
  <si>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</si>
  <si>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</si>
  <si>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</si>
  <si>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</si>
  <si>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</si>
  <si>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</si>
  <si>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</si>
  <si>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</si>
  <si>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Настановна та екзаменаційна сесія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</si>
  <si>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</si>
  <si>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</si>
  <si>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</si>
  <si>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</si>
  <si>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</si>
  <si>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</si>
  <si>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</si>
  <si>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</si>
  <si>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</si>
  <si>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</si>
  <si>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</si>
  <si>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</si>
  <si>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</si>
  <si>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</si>
  <si>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</si>
  <si>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</si>
  <si>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</si>
  <si>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</si>
  <si>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</si>
  <si>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</si>
  <si>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</si>
  <si>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</si>
  <si>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</si>
  <si>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</si>
  <si>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</si>
  <si>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</si>
  <si>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</si>
  <si>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</si>
  <si>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</si>
  <si>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</si>
  <si>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</si>
  <si>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</si>
  <si>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</si>
  <si>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</si>
  <si>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</si>
  <si>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</si>
  <si>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</si>
  <si>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</si>
  <si>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</si>
  <si>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</si>
  <si>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</si>
  <si>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</si>
  <si>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</si>
  <si>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</si>
  <si>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</si>
  <si>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</si>
  <si>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</si>
  <si>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</si>
  <si>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</si>
  <si>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</si>
  <si>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</si>
  <si>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</si>
  <si>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</si>
  <si>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</si>
  <si>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</si>
  <si>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</si>
  <si>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</si>
  <si>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</si>
  <si>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</si>
  <si>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</si>
  <si>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</si>
  <si>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</si>
  <si>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</si>
  <si>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</si>
  <si>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</si>
  <si>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</si>
  <si>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</si>
  <si>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</si>
  <si>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</si>
  <si>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</si>
  <si>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</si>
  <si>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</si>
  <si>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</si>
  <si>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</si>
  <si>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</si>
  <si>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</si>
  <si>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</si>
  <si>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</si>
  <si>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</si>
  <si>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</si>
  <si>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</si>
  <si>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</si>
  <si>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</si>
  <si>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</si>
  <si>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</si>
  <si>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</si>
  <si>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</si>
  <si>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</si>
  <si>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</si>
  <si>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</si>
  <si>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</si>
  <si>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</si>
  <si>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</si>
  <si>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</si>
  <si>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</si>
  <si>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</si>
  <si>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</si>
  <si>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</si>
  <si>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</si>
  <si>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</si>
  <si>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</si>
  <si>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</si>
  <si>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</si>
  <si>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</si>
  <si>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</si>
  <si>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</si>
  <si>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</si>
  <si>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</si>
  <si>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</si>
  <si>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</si>
  <si>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</si>
  <si>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</si>
  <si>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</si>
  <si>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</si>
  <si>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</si>
  <si>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</si>
  <si>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</si>
  <si>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</si>
  <si>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</si>
  <si>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</si>
  <si>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</si>
  <si>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</si>
  <si>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</si>
  <si>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</si>
  <si>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</si>
  <si>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</si>
  <si>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</si>
  <si>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</si>
  <si>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</si>
  <si>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</si>
  <si>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</si>
  <si>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</si>
  <si>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</si>
  <si>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</si>
  <si>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</si>
  <si>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</si>
  <si>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</si>
  <si>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</si>
  <si>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</si>
  <si>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</si>
  <si>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</si>
  <si>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</si>
  <si>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</si>
  <si>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</si>
  <si>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</si>
  <si>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</si>
  <si>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</si>
  <si>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</si>
  <si>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</si>
  <si>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</si>
  <si>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</si>
  <si>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</si>
  <si>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</si>
  <si>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</si>
  <si>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</si>
  <si>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</si>
  <si>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</si>
  <si>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</si>
  <si>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</si>
  <si>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</si>
  <si>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</si>
  <si>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</si>
  <si>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</si>
  <si>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</si>
  <si>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</si>
  <si>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</si>
  <si>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</si>
  <si>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</si>
  <si>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</si>
  <si>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</si>
  <si>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</si>
  <si>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</si>
  <si>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</si>
  <si>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1к</t>
  </si>
  <si>
    <t>2к</t>
  </si>
  <si>
    <t>3к</t>
  </si>
  <si>
    <t>4к</t>
  </si>
  <si>
    <t>5к</t>
  </si>
  <si>
    <t>дп</t>
  </si>
  <si>
    <r>
      <t xml:space="preserve">спеціальності: </t>
    </r>
    <r>
      <rPr>
        <b/>
        <sz val="14"/>
        <rFont val="Times New Roman"/>
        <family val="1"/>
      </rPr>
      <t>131 "Прикладна механіка "</t>
    </r>
  </si>
  <si>
    <t>ЗАГАЛЬНА КІЛЬКІСТЬ</t>
  </si>
  <si>
    <t>Завідувач кафедри МПФ</t>
  </si>
  <si>
    <t>О.Є. Марков</t>
  </si>
  <si>
    <t>Завідувач кафедри  ОіТЗВ</t>
  </si>
  <si>
    <t>Н.О. Макаренко</t>
  </si>
  <si>
    <r>
      <t>спеціалізація:</t>
    </r>
    <r>
      <rPr>
        <b/>
        <sz val="14"/>
        <rFont val="Times New Roman"/>
        <family val="1"/>
      </rPr>
      <t xml:space="preserve"> Технології і устаткування зварювання                         (ОТЗВ)</t>
    </r>
  </si>
  <si>
    <t xml:space="preserve">                       (1-2 курси)</t>
  </si>
  <si>
    <t>іспит</t>
  </si>
  <si>
    <t>залік</t>
  </si>
  <si>
    <t>1.2.6</t>
  </si>
  <si>
    <t>32/6</t>
  </si>
  <si>
    <t>1.3 Дисципліни професійної підготовки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</si>
  <si>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</si>
  <si>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</si>
  <si>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</si>
  <si>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</si>
  <si>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1.3.1</t>
  </si>
  <si>
    <t>1.3.2</t>
  </si>
  <si>
    <t>1.3.3</t>
  </si>
  <si>
    <t>1.3.1.1</t>
  </si>
  <si>
    <t>1.3.1.2</t>
  </si>
  <si>
    <t>1.3.1.3</t>
  </si>
  <si>
    <t xml:space="preserve"> 0/2</t>
  </si>
  <si>
    <t>Технологія металів і матеріалознавство</t>
  </si>
  <si>
    <t>Теорія  процесів зварювання</t>
  </si>
  <si>
    <t xml:space="preserve">Теорія  процесів зварювання </t>
  </si>
  <si>
    <t>Теорія  процесів зварювання  к.р.</t>
  </si>
  <si>
    <t>1.3.3.1</t>
  </si>
  <si>
    <t>1.3.3.2</t>
  </si>
  <si>
    <t>1.3.3.3</t>
  </si>
  <si>
    <t>Разом за п.1.3:</t>
  </si>
  <si>
    <t>44/8</t>
  </si>
  <si>
    <t>48/6</t>
  </si>
  <si>
    <t>1</t>
  </si>
  <si>
    <t>3</t>
  </si>
  <si>
    <t>так</t>
  </si>
  <si>
    <t/>
  </si>
  <si>
    <t>викладач</t>
  </si>
  <si>
    <t xml:space="preserve">МВ-16-1з, 5 семестр, 2018/2019 навчальний рік (заочна форма)     </t>
  </si>
  <si>
    <r>
      <t>Філософія</t>
    </r>
    <r>
      <rPr>
        <sz val="16"/>
        <rFont val="Times New Roman"/>
        <family val="1"/>
      </rPr>
      <t xml:space="preserve"> </t>
    </r>
  </si>
  <si>
    <r>
      <t>Матеріалознавство</t>
    </r>
    <r>
      <rPr>
        <sz val="16"/>
        <rFont val="Times New Roman"/>
        <family val="1"/>
      </rPr>
      <t xml:space="preserve"> </t>
    </r>
  </si>
  <si>
    <t>6</t>
  </si>
  <si>
    <t>матеріалознавство перенесено на 6 семестр</t>
  </si>
  <si>
    <t>56/4</t>
  </si>
  <si>
    <t>А</t>
  </si>
  <si>
    <t xml:space="preserve">Іноземна мова (за професійним спрямуванням) </t>
  </si>
  <si>
    <t>54/12</t>
  </si>
  <si>
    <t>Кваліфікація: Бакалавр з металургії</t>
  </si>
  <si>
    <t>Фізична хімія</t>
  </si>
  <si>
    <t>П.Г. Агравал</t>
  </si>
  <si>
    <t>Завідувач кафедри ТОЛВ</t>
  </si>
  <si>
    <t>Металознавство кристалографія, мінералогія і термічна обробка</t>
  </si>
  <si>
    <t>14/0</t>
  </si>
  <si>
    <t>2.1.1</t>
  </si>
  <si>
    <t>2.1.2</t>
  </si>
  <si>
    <t>2.1.2.1</t>
  </si>
  <si>
    <t>2.1.2.2</t>
  </si>
  <si>
    <t>50/10</t>
  </si>
  <si>
    <t>32/4</t>
  </si>
  <si>
    <t>36/2</t>
  </si>
  <si>
    <t>2.1.2.3</t>
  </si>
  <si>
    <t>Разом за п.2.1</t>
  </si>
  <si>
    <t>34</t>
  </si>
  <si>
    <t>14</t>
  </si>
  <si>
    <t xml:space="preserve">ЛВ-18-1з,  2019/2020 навчальний рік (заочна форма)     </t>
  </si>
  <si>
    <t>1.1.1.3</t>
  </si>
  <si>
    <t>1.1  Цикл загальної підготовки</t>
  </si>
  <si>
    <t>1.1.6.1</t>
  </si>
  <si>
    <t>1.1.6.2</t>
  </si>
  <si>
    <t>1.1.7.1</t>
  </si>
  <si>
    <t>1.1.7.2</t>
  </si>
  <si>
    <t>1.1.7.3</t>
  </si>
  <si>
    <t xml:space="preserve">1.1.8                                          </t>
  </si>
  <si>
    <t>1.1.8.1</t>
  </si>
  <si>
    <t>1.1.8.2</t>
  </si>
  <si>
    <t xml:space="preserve">Основи охорони праці </t>
  </si>
  <si>
    <t>1.1.12</t>
  </si>
  <si>
    <t>1.1.13</t>
  </si>
  <si>
    <t xml:space="preserve">1.2 Цикл професійної підготовки </t>
  </si>
  <si>
    <t>Фізична хімія та аналітичний контроль</t>
  </si>
  <si>
    <t>0/4</t>
  </si>
  <si>
    <t xml:space="preserve">Підприємницька діяльність та економіка підприємства </t>
  </si>
  <si>
    <t>8</t>
  </si>
  <si>
    <t>9</t>
  </si>
  <si>
    <t>1.2.1.1</t>
  </si>
  <si>
    <t>1.2.1.2</t>
  </si>
  <si>
    <t>Менеджмент та організація виробництва</t>
  </si>
  <si>
    <t>1.2.4</t>
  </si>
  <si>
    <t>Переддипломна практика</t>
  </si>
  <si>
    <t>2. ДИСЦИПЛІНИ ВІЛЬНОГО ВИБОРУ</t>
  </si>
  <si>
    <t>2.2 Цикл професійної підготовки</t>
  </si>
  <si>
    <t>Теорія і технологія металургійного виробництва</t>
  </si>
  <si>
    <t>2.2.1</t>
  </si>
  <si>
    <t>Теорія і технологія металургійного виробництва -1</t>
  </si>
  <si>
    <t>2.2.2</t>
  </si>
  <si>
    <t>Теорія і технологія металургійного виробництва-2,3</t>
  </si>
  <si>
    <t>8/4</t>
  </si>
  <si>
    <t>Теплотехніка та печі ливарних цехів</t>
  </si>
  <si>
    <t>Теплотехніка та печі ливарних цехів (к.пр.)</t>
  </si>
  <si>
    <t>2/2</t>
  </si>
  <si>
    <t>Виробництво виливків із чавунів</t>
  </si>
  <si>
    <t>4</t>
  </si>
  <si>
    <t>Теоретичні основи ливарного виробництва</t>
  </si>
  <si>
    <t>Основи теорії плавки ливарних сплавів</t>
  </si>
  <si>
    <t>Теоретичні основи формоутворення</t>
  </si>
  <si>
    <t>Технологія ливарної форми</t>
  </si>
  <si>
    <t>Ливарна гідравліка</t>
  </si>
  <si>
    <t>Обладнання ливарних цехів</t>
  </si>
  <si>
    <t>6/4</t>
  </si>
  <si>
    <t>Технологія ливарної форми (к.пр.)</t>
  </si>
  <si>
    <t>Виробництво виливків із сталей</t>
  </si>
  <si>
    <t>Виробництво виливків із кольорових металів</t>
  </si>
  <si>
    <t>Спеціальні види литва</t>
  </si>
  <si>
    <t>Контроль якості виливків</t>
  </si>
  <si>
    <t>Проектування та виробництво оснастки</t>
  </si>
  <si>
    <t>Разом п. 2.2</t>
  </si>
  <si>
    <t>Разом п. 2</t>
  </si>
  <si>
    <t>1.4 АТЕСТАЦІЯ</t>
  </si>
  <si>
    <t>1.4.1</t>
  </si>
  <si>
    <t>Кваліфікаційна робота бакалавра</t>
  </si>
  <si>
    <t>Разом п. 1.4:</t>
  </si>
  <si>
    <t>Разом обов'язкові компоненти освітньої програми</t>
  </si>
  <si>
    <t>п</t>
  </si>
  <si>
    <t>1.3 ПРАКТИЧНА ПІДГОТОВКА</t>
  </si>
  <si>
    <t>1.1.14</t>
  </si>
  <si>
    <r>
      <t xml:space="preserve">підготовки: </t>
    </r>
    <r>
      <rPr>
        <b/>
        <sz val="14"/>
        <rFont val="Times New Roman"/>
        <family val="1"/>
      </rPr>
      <t>бакалавра за освітньо-професійною програмою</t>
    </r>
  </si>
  <si>
    <t>спеціальність:  136 "Металургія"</t>
  </si>
  <si>
    <t xml:space="preserve">Гарант освітньої програми </t>
  </si>
  <si>
    <t>І.С. Алієв</t>
  </si>
  <si>
    <t>протокол № 8</t>
  </si>
  <si>
    <t>" 28  " травня       2020 р.</t>
  </si>
  <si>
    <t>I. Графік освітнього процесу</t>
  </si>
  <si>
    <t xml:space="preserve">Позначення: Н – настановна сесія; С – екзаменаційна сесія; К – канікули; П - практика; Д– виконання кваліфікаційної роботи; А –  атестація </t>
  </si>
  <si>
    <t>Виконання кваліф. роботи</t>
  </si>
  <si>
    <t xml:space="preserve">Атест. </t>
  </si>
  <si>
    <t>№</t>
  </si>
  <si>
    <t xml:space="preserve">       II. ЗВЕДЕНІ ДАНІ ПРО БЮДЖЕТ ЧАСУ, тижні                           ІІІ.   АТЕСТАЦІЯ</t>
  </si>
  <si>
    <t>Форма  атестації (екзамен, кваліфікаційна робота)</t>
  </si>
  <si>
    <t xml:space="preserve">V. План освітнього процесу  (заочна форма)     </t>
  </si>
  <si>
    <t>1. ОБОВ'ЯЗКОВІ НАВЧАЛЬНІ ДИСЦИПЛІНИ</t>
  </si>
  <si>
    <t xml:space="preserve">освітньо - професійна програма: "Ювелірне, художнє та промислове литво"                   </t>
  </si>
  <si>
    <t>Історія України та української культури</t>
  </si>
  <si>
    <t xml:space="preserve">Вища математика </t>
  </si>
  <si>
    <t>Безпека життєдіяльності  та основи здорового способу життя</t>
  </si>
  <si>
    <t>1.1.11.1</t>
  </si>
  <si>
    <t>1.1.11.2</t>
  </si>
  <si>
    <t>Філософія та основи суспільствознавства</t>
  </si>
  <si>
    <t>Вступ до освітнього  процесу</t>
  </si>
  <si>
    <t>0/0</t>
  </si>
  <si>
    <t>Прикладна механіка</t>
  </si>
  <si>
    <t>1.2.6.1</t>
  </si>
  <si>
    <t>1.2.6.3</t>
  </si>
  <si>
    <t>1.2.9</t>
  </si>
  <si>
    <t>1.2.9.1</t>
  </si>
  <si>
    <t>1.2.9.2</t>
  </si>
  <si>
    <t>1.2.10</t>
  </si>
  <si>
    <t>1.2.11</t>
  </si>
  <si>
    <t>1.2.10.1</t>
  </si>
  <si>
    <t>1.2.10.2</t>
  </si>
  <si>
    <t>1.2.12</t>
  </si>
  <si>
    <t>1.2.12.1</t>
  </si>
  <si>
    <t>1.2.12.2</t>
  </si>
  <si>
    <t>1.2.13</t>
  </si>
  <si>
    <t>Ознайомча практика</t>
  </si>
  <si>
    <t>Виробнича практика (технологічна)</t>
  </si>
  <si>
    <t xml:space="preserve"> 2.1  Цикл загальної підготовки 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</si>
  <si>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</si>
  <si>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</si>
  <si>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</si>
  <si>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</si>
  <si>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</si>
  <si>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</si>
  <si>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</si>
  <si>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</si>
  <si>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(4 семестр)</t>
  </si>
  <si>
    <t>Дисципліна вільного вибору (5 семестр)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</si>
  <si>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</si>
  <si>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</si>
  <si>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</si>
  <si>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</si>
  <si>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</si>
  <si>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Дисципліна вільного вибору (6 семестр)</t>
  </si>
  <si>
    <t>Разом за п. 2.1:</t>
  </si>
  <si>
    <t>Історія художнього та ювелірного лиття</t>
  </si>
  <si>
    <t>Інформаційні технології та програмне забезпечення в ливарному виробництві</t>
  </si>
  <si>
    <t>Нові матеріали</t>
  </si>
  <si>
    <t>Історія ливарного виробництва</t>
  </si>
  <si>
    <t>Сплави для художнього та ювелірного лиття</t>
  </si>
  <si>
    <t>20/12</t>
  </si>
  <si>
    <t>Захисні покриття та декори</t>
  </si>
  <si>
    <t xml:space="preserve">Теорія будови рідких, аморфних та кристалічних матеріалів </t>
  </si>
  <si>
    <t>Корозія та захист металів</t>
  </si>
  <si>
    <t>12/8</t>
  </si>
  <si>
    <t>58/18</t>
  </si>
  <si>
    <t>38/12</t>
  </si>
  <si>
    <t>28/12</t>
  </si>
  <si>
    <t>36/12</t>
  </si>
  <si>
    <t>44/18</t>
  </si>
  <si>
    <t>20/16</t>
  </si>
  <si>
    <t>16/8</t>
  </si>
  <si>
    <t>40/12</t>
  </si>
  <si>
    <t>Науково-дослідна робота студентів у ливарному виробництві</t>
  </si>
  <si>
    <t>16/0</t>
  </si>
  <si>
    <t>Здобувач вищої освіти повинен вибрати дисципліни обсягом не менше 12 кредитів 6 семестру</t>
  </si>
  <si>
    <t>Здобувач вищої освіти повинен вибрати дисципліни обсягом не менше 8 кредитів 5 семестру</t>
  </si>
  <si>
    <t>Дисципліни вільного вибору (6 семестр)</t>
  </si>
  <si>
    <t>2.2.3</t>
  </si>
  <si>
    <t>Дисципліни вільного вибору (7 семестр)</t>
  </si>
  <si>
    <t>Здобувач вищої освіти повинен вибрати дисципліни обсягом  не менше 7 кредитів 7 семестру</t>
  </si>
  <si>
    <t>Здобувач вищої освіти повинен вибрати дисципліни обсягом  не менше 12 кредитів 9 семестру</t>
  </si>
  <si>
    <t>2.2.4</t>
  </si>
  <si>
    <t>Дисципліни вільного вибору (9 семестр)</t>
  </si>
  <si>
    <t>Конструювання оснастки для спеціальних видів литва</t>
  </si>
  <si>
    <t>Моделювання ливарних систем і процесів</t>
  </si>
  <si>
    <t>Здобувач вищої освіти повинен вибрати дисципліни обсягом  не менше 12 кредитів 10а семестру</t>
  </si>
  <si>
    <t>Дисципліни вільного вибору (10а семестр)</t>
  </si>
  <si>
    <t>2.2.5</t>
  </si>
  <si>
    <t>Виробництво виливків із тугоплавких металів</t>
  </si>
  <si>
    <t>Конструювання техноглогічних литих виробів</t>
  </si>
  <si>
    <t>Технології художнього та ювелірного литва</t>
  </si>
  <si>
    <t>18/6</t>
  </si>
  <si>
    <t>26/6</t>
  </si>
  <si>
    <t>8/8</t>
  </si>
  <si>
    <t>18/10</t>
  </si>
  <si>
    <t>10/8</t>
  </si>
  <si>
    <t>22/12</t>
  </si>
  <si>
    <t>18/2</t>
  </si>
  <si>
    <t>Частка кредитів ЄКТС</t>
  </si>
  <si>
    <t>обов'язкові</t>
  </si>
  <si>
    <t>вибіркові</t>
  </si>
  <si>
    <t>НАВЧАЛЬНІ ДИСЦИПЛІНИ, ЩО ВИВЧАЮТЬСЯ ПОНАД НОРМАТИВНУ КІЛЬКІСТЬ КРЕДИТІВ ЄКТС (240 КРЕДИТІВ)</t>
  </si>
  <si>
    <t>Українська мова як іноземна (для іноземних громадян та осіб без громадянства)</t>
  </si>
  <si>
    <t>28/56</t>
  </si>
  <si>
    <t>1.1</t>
  </si>
  <si>
    <t xml:space="preserve">Українська мова як іноземна </t>
  </si>
  <si>
    <t>8/16</t>
  </si>
  <si>
    <t>4/8</t>
  </si>
  <si>
    <t>1.2</t>
  </si>
  <si>
    <t>1.3</t>
  </si>
  <si>
    <t>1.4</t>
  </si>
  <si>
    <t>протокол № ____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</si>
  <si>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</si>
  <si>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повної загальної середньої освіти 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</si>
  <si>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</si>
  <si>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І . ГРАФІК ОСВІТНЬОГО ПРОЦЕСУ</t>
  </si>
  <si>
    <t>П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</si>
  <si>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</si>
  <si>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 xml:space="preserve">       II. ЗВЕДЕНІ ДАНІ ПРО БЮДЖЕТ ЧАСУ, тижні                                                                          </t>
  </si>
  <si>
    <t>ІІІ. ПРАКТИКА</t>
  </si>
  <si>
    <t>ІV. АТЕСТАЦІЯ</t>
  </si>
  <si>
    <t>Теор. навчання</t>
  </si>
  <si>
    <t>Екзамен. сесія</t>
  </si>
  <si>
    <t xml:space="preserve">Практика </t>
  </si>
  <si>
    <t>Викон. кваліф. роботи</t>
  </si>
  <si>
    <t>Атестація</t>
  </si>
  <si>
    <t xml:space="preserve">Семестр </t>
  </si>
  <si>
    <t>Форма атестації (екзамен, кваліфікаційна робота)</t>
  </si>
  <si>
    <t>Строк навчання - 4 роки 10 місяців</t>
  </si>
  <si>
    <r>
      <t xml:space="preserve">галузь знань: </t>
    </r>
    <r>
      <rPr>
        <b/>
        <sz val="20"/>
        <rFont val="Times New Roman"/>
        <family val="1"/>
      </rPr>
      <t>13 " Механічна інженерія"</t>
    </r>
  </si>
  <si>
    <r>
      <t xml:space="preserve">спеціальність : </t>
    </r>
    <r>
      <rPr>
        <b/>
        <sz val="20"/>
        <rFont val="Times New Roman"/>
        <family val="1"/>
      </rPr>
      <t>136 "Металургія"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</si>
  <si>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"Ювелірне, художнє та промислове литво" </t>
    </r>
  </si>
  <si>
    <t>Н/П</t>
  </si>
  <si>
    <t>С/П</t>
  </si>
  <si>
    <t>"     "               2022 р.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</si>
</sst>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[$-FC19]d\ mmmm\ yyyy\ &quot;г.&quot;"/>
    <numFmt numFmtId="204" formatCode="#,##0.0_ ;\-#,##0.0\ "/>
    <numFmt numFmtId="205" formatCode="#,##0_-;\-* #,##0_-;\ _-;_-@_-"/>
    <numFmt numFmtId="206" formatCode="#,##0_ ;\-#,##0\ "/>
    <numFmt numFmtId="207" formatCode="#,##0.00_ ;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422]d\ mmmm\ yyyy&quot; р.&quot;"/>
  </numFmts>
  <fonts count="10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6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2"/>
      <color indexed="4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1" applyNumberFormat="0" applyAlignment="0" applyProtection="0"/>
    <xf numFmtId="0" fontId="85" fillId="26" borderId="2" applyNumberFormat="0" applyAlignment="0" applyProtection="0"/>
    <xf numFmtId="0" fontId="8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7" borderId="7" applyNumberFormat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49" fillId="0" borderId="0" applyFont="0" applyFill="0" applyBorder="0" applyAlignment="0" applyProtection="0"/>
    <xf numFmtId="0" fontId="98" fillId="31" borderId="0" applyNumberFormat="0" applyBorder="0" applyAlignment="0" applyProtection="0"/>
  </cellStyleXfs>
  <cellXfs count="19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vertical="center"/>
      <protection/>
    </xf>
    <xf numFmtId="198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05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/>
      <protection/>
    </xf>
    <xf numFmtId="196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 applyProtection="1">
      <alignment horizontal="center" vertical="center"/>
      <protection/>
    </xf>
    <xf numFmtId="197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 applyProtection="1">
      <alignment horizontal="center" vertical="center"/>
      <protection/>
    </xf>
    <xf numFmtId="205" fontId="2" fillId="0" borderId="18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>
      <alignment horizontal="center" vertical="center" wrapText="1"/>
    </xf>
    <xf numFmtId="206" fontId="7" fillId="0" borderId="18" xfId="0" applyNumberFormat="1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 applyProtection="1">
      <alignment vertical="center"/>
      <protection/>
    </xf>
    <xf numFmtId="198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8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6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04" fontId="7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8" fontId="7" fillId="33" borderId="18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/>
      <protection/>
    </xf>
    <xf numFmtId="205" fontId="15" fillId="0" borderId="15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right" vertical="top"/>
    </xf>
    <xf numFmtId="196" fontId="15" fillId="0" borderId="0" xfId="0" applyNumberFormat="1" applyFont="1" applyFill="1" applyBorder="1" applyAlignment="1" applyProtection="1">
      <alignment horizontal="center"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6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6" fontId="2" fillId="0" borderId="22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2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6" fontId="2" fillId="34" borderId="21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22" xfId="0" applyNumberFormat="1" applyFont="1" applyFill="1" applyBorder="1" applyAlignment="1" applyProtection="1">
      <alignment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8" fontId="7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205" fontId="2" fillId="33" borderId="18" xfId="0" applyNumberFormat="1" applyFont="1" applyFill="1" applyBorder="1" applyAlignment="1" applyProtection="1">
      <alignment horizontal="center" vertical="center"/>
      <protection/>
    </xf>
    <xf numFmtId="205" fontId="2" fillId="33" borderId="18" xfId="0" applyNumberFormat="1" applyFont="1" applyFill="1" applyBorder="1" applyAlignment="1" applyProtection="1">
      <alignment vertical="center"/>
      <protection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196" fontId="2" fillId="33" borderId="23" xfId="0" applyNumberFormat="1" applyFont="1" applyFill="1" applyBorder="1" applyAlignment="1" applyProtection="1">
      <alignment vertical="center"/>
      <protection/>
    </xf>
    <xf numFmtId="49" fontId="2" fillId="33" borderId="35" xfId="0" applyNumberFormat="1" applyFont="1" applyFill="1" applyBorder="1" applyAlignment="1" applyProtection="1">
      <alignment vertical="center"/>
      <protection/>
    </xf>
    <xf numFmtId="204" fontId="7" fillId="33" borderId="18" xfId="0" applyNumberFormat="1" applyFont="1" applyFill="1" applyBorder="1" applyAlignment="1" applyProtection="1">
      <alignment horizontal="center" vertical="center"/>
      <protection/>
    </xf>
    <xf numFmtId="206" fontId="7" fillId="33" borderId="18" xfId="0" applyNumberFormat="1" applyFont="1" applyFill="1" applyBorder="1" applyAlignment="1" applyProtection="1">
      <alignment horizontal="center" vertical="center"/>
      <protection/>
    </xf>
    <xf numFmtId="196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198" fontId="7" fillId="33" borderId="29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196" fontId="2" fillId="33" borderId="10" xfId="0" applyNumberFormat="1" applyFont="1" applyFill="1" applyBorder="1" applyAlignment="1" applyProtection="1">
      <alignment vertical="center"/>
      <protection/>
    </xf>
    <xf numFmtId="49" fontId="7" fillId="33" borderId="36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6" fontId="14" fillId="0" borderId="40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197" fontId="1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6" fontId="15" fillId="0" borderId="10" xfId="0" applyNumberFormat="1" applyFont="1" applyFill="1" applyBorder="1" applyAlignment="1" applyProtection="1">
      <alignment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15" fillId="0" borderId="27" xfId="0" applyNumberFormat="1" applyFont="1" applyFill="1" applyBorder="1" applyAlignment="1" applyProtection="1">
      <alignment vertical="center"/>
      <protection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vertical="center"/>
      <protection/>
    </xf>
    <xf numFmtId="196" fontId="37" fillId="0" borderId="0" xfId="0" applyNumberFormat="1" applyFont="1" applyFill="1" applyBorder="1" applyAlignment="1" applyProtection="1">
      <alignment vertical="center"/>
      <protection/>
    </xf>
    <xf numFmtId="196" fontId="37" fillId="0" borderId="27" xfId="0" applyNumberFormat="1" applyFont="1" applyFill="1" applyBorder="1" applyAlignment="1" applyProtection="1">
      <alignment vertical="center"/>
      <protection/>
    </xf>
    <xf numFmtId="1" fontId="37" fillId="0" borderId="10" xfId="0" applyNumberFormat="1" applyFont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6" fontId="2" fillId="34" borderId="27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Border="1" applyAlignment="1">
      <alignment vertical="center" wrapText="1"/>
    </xf>
    <xf numFmtId="0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vertical="center" wrapText="1"/>
    </xf>
    <xf numFmtId="0" fontId="40" fillId="0" borderId="11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98" fontId="39" fillId="0" borderId="17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0" fillId="0" borderId="40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196" fontId="37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/>
    </xf>
    <xf numFmtId="0" fontId="3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40" fillId="33" borderId="18" xfId="0" applyNumberFormat="1" applyFont="1" applyFill="1" applyBorder="1" applyAlignment="1">
      <alignment horizontal="center" vertical="center" wrapText="1"/>
    </xf>
    <xf numFmtId="198" fontId="39" fillId="0" borderId="16" xfId="0" applyNumberFormat="1" applyFont="1" applyFill="1" applyBorder="1" applyAlignment="1" applyProtection="1">
      <alignment horizontal="center" vertical="center"/>
      <protection/>
    </xf>
    <xf numFmtId="198" fontId="40" fillId="0" borderId="18" xfId="0" applyNumberFormat="1" applyFont="1" applyFill="1" applyBorder="1" applyAlignment="1" applyProtection="1">
      <alignment horizontal="center" vertical="center"/>
      <protection/>
    </xf>
    <xf numFmtId="49" fontId="40" fillId="33" borderId="17" xfId="0" applyNumberFormat="1" applyFont="1" applyFill="1" applyBorder="1" applyAlignment="1">
      <alignment horizontal="center" vertical="center"/>
    </xf>
    <xf numFmtId="49" fontId="40" fillId="33" borderId="17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15" fillId="0" borderId="41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2" fillId="33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37" fillId="0" borderId="0" xfId="0" applyNumberFormat="1" applyFont="1" applyBorder="1" applyAlignment="1">
      <alignment vertical="center" wrapText="1"/>
    </xf>
    <xf numFmtId="16" fontId="37" fillId="0" borderId="10" xfId="0" applyNumberFormat="1" applyFont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left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14" fillId="33" borderId="42" xfId="0" applyNumberFormat="1" applyFont="1" applyFill="1" applyBorder="1" applyAlignment="1">
      <alignment horizontal="right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196" fontId="42" fillId="0" borderId="0" xfId="0" applyNumberFormat="1" applyFont="1" applyFill="1" applyBorder="1" applyAlignment="1" applyProtection="1">
      <alignment horizontal="left" vertical="center" wrapText="1"/>
      <protection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196" fontId="45" fillId="0" borderId="0" xfId="0" applyNumberFormat="1" applyFont="1" applyFill="1" applyBorder="1" applyAlignment="1" applyProtection="1">
      <alignment vertical="center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15" fillId="33" borderId="0" xfId="0" applyNumberFormat="1" applyFont="1" applyFill="1" applyBorder="1" applyAlignment="1" applyProtection="1">
      <alignment vertical="center"/>
      <protection/>
    </xf>
    <xf numFmtId="196" fontId="37" fillId="33" borderId="0" xfId="0" applyNumberFormat="1" applyFont="1" applyFill="1" applyBorder="1" applyAlignment="1" applyProtection="1">
      <alignment vertical="center"/>
      <protection/>
    </xf>
    <xf numFmtId="205" fontId="2" fillId="33" borderId="0" xfId="0" applyNumberFormat="1" applyFont="1" applyFill="1" applyBorder="1" applyAlignment="1" applyProtection="1">
      <alignment vertical="center"/>
      <protection/>
    </xf>
    <xf numFmtId="196" fontId="42" fillId="33" borderId="0" xfId="0" applyNumberFormat="1" applyFont="1" applyFill="1" applyBorder="1" applyAlignment="1" applyProtection="1">
      <alignment vertical="center"/>
      <protection/>
    </xf>
    <xf numFmtId="196" fontId="7" fillId="33" borderId="0" xfId="0" applyNumberFormat="1" applyFont="1" applyFill="1" applyBorder="1" applyAlignment="1" applyProtection="1">
      <alignment horizontal="center" vertical="center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205" fontId="42" fillId="33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/>
      <protection/>
    </xf>
    <xf numFmtId="196" fontId="2" fillId="0" borderId="17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98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10" xfId="0" applyNumberFormat="1" applyFont="1" applyFill="1" applyBorder="1" applyAlignment="1" applyProtection="1">
      <alignment vertical="center"/>
      <protection/>
    </xf>
    <xf numFmtId="196" fontId="2" fillId="0" borderId="21" xfId="0" applyNumberFormat="1" applyFont="1" applyFill="1" applyBorder="1" applyAlignment="1" applyProtection="1">
      <alignment vertical="center"/>
      <protection/>
    </xf>
    <xf numFmtId="196" fontId="9" fillId="0" borderId="21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196" fontId="32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12" fillId="0" borderId="10" xfId="0" applyNumberFormat="1" applyFont="1" applyFill="1" applyBorder="1" applyAlignment="1" applyProtection="1">
      <alignment vertical="center"/>
      <protection/>
    </xf>
    <xf numFmtId="196" fontId="47" fillId="0" borderId="10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vertical="center"/>
      <protection/>
    </xf>
    <xf numFmtId="1" fontId="34" fillId="0" borderId="10" xfId="0" applyNumberFormat="1" applyFont="1" applyFill="1" applyBorder="1" applyAlignment="1">
      <alignment horizontal="center" vertical="center"/>
    </xf>
    <xf numFmtId="196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/>
      <protection/>
    </xf>
    <xf numFmtId="196" fontId="32" fillId="0" borderId="21" xfId="0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8" fontId="33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vertical="center" wrapText="1"/>
    </xf>
    <xf numFmtId="0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0" fontId="33" fillId="35" borderId="10" xfId="0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98" fontId="7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198" fontId="7" fillId="0" borderId="29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206" fontId="7" fillId="0" borderId="18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7" fillId="0" borderId="29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96" fontId="50" fillId="0" borderId="10" xfId="0" applyNumberFormat="1" applyFont="1" applyFill="1" applyBorder="1" applyAlignment="1" applyProtection="1">
      <alignment horizontal="center"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204" fontId="50" fillId="0" borderId="0" xfId="0" applyNumberFormat="1" applyFont="1" applyFill="1" applyBorder="1" applyAlignment="1" applyProtection="1">
      <alignment vertical="center"/>
      <protection/>
    </xf>
    <xf numFmtId="205" fontId="50" fillId="0" borderId="0" xfId="0" applyNumberFormat="1" applyFont="1" applyFill="1" applyBorder="1" applyAlignment="1" applyProtection="1">
      <alignment vertical="center"/>
      <protection/>
    </xf>
    <xf numFmtId="205" fontId="50" fillId="0" borderId="27" xfId="0" applyNumberFormat="1" applyFont="1" applyFill="1" applyBorder="1" applyAlignment="1" applyProtection="1">
      <alignment vertical="center"/>
      <protection/>
    </xf>
    <xf numFmtId="205" fontId="50" fillId="0" borderId="10" xfId="0" applyNumberFormat="1" applyFont="1" applyFill="1" applyBorder="1" applyAlignment="1" applyProtection="1">
      <alignment vertical="center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11" xfId="0" applyNumberFormat="1" applyFont="1" applyFill="1" applyBorder="1" applyAlignment="1" applyProtection="1">
      <alignment horizontal="center" vertical="center"/>
      <protection/>
    </xf>
    <xf numFmtId="196" fontId="50" fillId="0" borderId="11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205" fontId="50" fillId="0" borderId="11" xfId="0" applyNumberFormat="1" applyFont="1" applyFill="1" applyBorder="1" applyAlignment="1" applyProtection="1">
      <alignment vertical="center"/>
      <protection/>
    </xf>
    <xf numFmtId="198" fontId="7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205" fontId="2" fillId="33" borderId="40" xfId="0" applyNumberFormat="1" applyFont="1" applyFill="1" applyBorder="1" applyAlignment="1" applyProtection="1">
      <alignment horizontal="center" vertical="center"/>
      <protection/>
    </xf>
    <xf numFmtId="205" fontId="2" fillId="33" borderId="40" xfId="0" applyNumberFormat="1" applyFont="1" applyFill="1" applyBorder="1" applyAlignment="1" applyProtection="1">
      <alignment vertical="center"/>
      <protection/>
    </xf>
    <xf numFmtId="205" fontId="2" fillId="0" borderId="1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05" fontId="50" fillId="0" borderId="10" xfId="0" applyNumberFormat="1" applyFont="1" applyFill="1" applyBorder="1" applyAlignment="1" applyProtection="1">
      <alignment horizontal="center" vertical="center"/>
      <protection/>
    </xf>
    <xf numFmtId="19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2" fillId="0" borderId="44" xfId="0" applyNumberFormat="1" applyFont="1" applyFill="1" applyBorder="1" applyAlignment="1" applyProtection="1">
      <alignment vertical="center"/>
      <protection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198" fontId="7" fillId="0" borderId="45" xfId="0" applyNumberFormat="1" applyFont="1" applyFill="1" applyBorder="1" applyAlignment="1" applyProtection="1">
      <alignment horizontal="center" vertical="center" wrapText="1"/>
      <protection/>
    </xf>
    <xf numFmtId="205" fontId="7" fillId="32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205" fontId="7" fillId="0" borderId="27" xfId="0" applyNumberFormat="1" applyFont="1" applyFill="1" applyBorder="1" applyAlignment="1" applyProtection="1">
      <alignment vertical="center"/>
      <protection/>
    </xf>
    <xf numFmtId="204" fontId="7" fillId="0" borderId="0" xfId="0" applyNumberFormat="1" applyFont="1" applyFill="1" applyBorder="1" applyAlignment="1" applyProtection="1">
      <alignment vertical="center"/>
      <protection/>
    </xf>
    <xf numFmtId="205" fontId="7" fillId="0" borderId="10" xfId="0" applyNumberFormat="1" applyFont="1" applyFill="1" applyBorder="1" applyAlignment="1" applyProtection="1">
      <alignment vertical="center"/>
      <protection/>
    </xf>
    <xf numFmtId="49" fontId="7" fillId="33" borderId="40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 applyProtection="1">
      <alignment vertical="center"/>
      <protection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>
      <alignment vertical="center" wrapText="1"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27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196" fontId="7" fillId="0" borderId="21" xfId="0" applyNumberFormat="1" applyFont="1" applyFill="1" applyBorder="1" applyAlignment="1" applyProtection="1">
      <alignment vertical="center"/>
      <protection/>
    </xf>
    <xf numFmtId="196" fontId="7" fillId="0" borderId="22" xfId="0" applyNumberFormat="1" applyFont="1" applyFill="1" applyBorder="1" applyAlignment="1" applyProtection="1">
      <alignment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0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196" fontId="7" fillId="0" borderId="16" xfId="0" applyNumberFormat="1" applyFont="1" applyFill="1" applyBorder="1" applyAlignment="1" applyProtection="1">
      <alignment vertical="center"/>
      <protection/>
    </xf>
    <xf numFmtId="198" fontId="7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99" fillId="0" borderId="0" xfId="0" applyNumberFormat="1" applyFont="1" applyFill="1" applyBorder="1" applyAlignment="1" applyProtection="1">
      <alignment vertical="center"/>
      <protection/>
    </xf>
    <xf numFmtId="196" fontId="99" fillId="0" borderId="27" xfId="0" applyNumberFormat="1" applyFont="1" applyFill="1" applyBorder="1" applyAlignment="1" applyProtection="1">
      <alignment vertical="center"/>
      <protection/>
    </xf>
    <xf numFmtId="196" fontId="99" fillId="0" borderId="1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198" fontId="10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19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198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2" fillId="0" borderId="49" xfId="0" applyNumberFormat="1" applyFont="1" applyFill="1" applyBorder="1" applyAlignment="1">
      <alignment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/>
    </xf>
    <xf numFmtId="49" fontId="7" fillId="0" borderId="53" xfId="58" applyNumberFormat="1" applyFont="1" applyFill="1" applyBorder="1" applyAlignment="1" applyProtection="1">
      <alignment horizontal="center" vertical="center"/>
      <protection/>
    </xf>
    <xf numFmtId="0" fontId="2" fillId="0" borderId="54" xfId="58" applyNumberFormat="1" applyFont="1" applyFill="1" applyBorder="1" applyAlignment="1" applyProtection="1">
      <alignment horizontal="center" vertical="center"/>
      <protection/>
    </xf>
    <xf numFmtId="0" fontId="2" fillId="0" borderId="55" xfId="58" applyNumberFormat="1" applyFont="1" applyFill="1" applyBorder="1" applyAlignment="1" applyProtection="1">
      <alignment horizontal="center" vertical="center"/>
      <protection/>
    </xf>
    <xf numFmtId="0" fontId="2" fillId="0" borderId="55" xfId="58" applyFont="1" applyFill="1" applyBorder="1" applyAlignment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1" xfId="0" applyNumberFormat="1" applyFont="1" applyFill="1" applyBorder="1" applyAlignment="1" applyProtection="1">
      <alignment vertical="center"/>
      <protection/>
    </xf>
    <xf numFmtId="196" fontId="7" fillId="0" borderId="24" xfId="0" applyNumberFormat="1" applyFont="1" applyFill="1" applyBorder="1" applyAlignment="1" applyProtection="1">
      <alignment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57" xfId="58" applyNumberFormat="1" applyFont="1" applyFill="1" applyBorder="1" applyAlignment="1" applyProtection="1">
      <alignment horizontal="left" vertical="center" wrapText="1"/>
      <protection/>
    </xf>
    <xf numFmtId="0" fontId="2" fillId="0" borderId="58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9" xfId="58" applyNumberFormat="1" applyFont="1" applyFill="1" applyBorder="1" applyAlignment="1">
      <alignment vertical="center" wrapText="1"/>
      <protection/>
    </xf>
    <xf numFmtId="196" fontId="7" fillId="0" borderId="57" xfId="58" applyNumberFormat="1" applyFont="1" applyFill="1" applyBorder="1" applyAlignment="1" applyProtection="1">
      <alignment horizontal="left" vertical="center"/>
      <protection/>
    </xf>
    <xf numFmtId="0" fontId="2" fillId="0" borderId="58" xfId="58" applyNumberFormat="1" applyFont="1" applyFill="1" applyBorder="1" applyAlignment="1" applyProtection="1">
      <alignment horizontal="left" vertical="center"/>
      <protection/>
    </xf>
    <xf numFmtId="0" fontId="2" fillId="0" borderId="49" xfId="58" applyNumberFormat="1" applyFont="1" applyFill="1" applyBorder="1" applyAlignment="1" applyProtection="1">
      <alignment horizontal="left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204" fontId="2" fillId="0" borderId="10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49" fontId="100" fillId="0" borderId="24" xfId="58" applyNumberFormat="1" applyFont="1" applyFill="1" applyBorder="1" applyAlignment="1" applyProtection="1">
      <alignment horizontal="center" vertical="center"/>
      <protection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vertical="center"/>
      <protection/>
    </xf>
    <xf numFmtId="0" fontId="100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49" fontId="101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101" fillId="0" borderId="29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204" fontId="2" fillId="0" borderId="17" xfId="0" applyNumberFormat="1" applyFont="1" applyFill="1" applyBorder="1" applyAlignment="1">
      <alignment horizontal="center" vertical="center" wrapText="1"/>
    </xf>
    <xf numFmtId="206" fontId="2" fillId="0" borderId="17" xfId="0" applyNumberFormat="1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205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63" xfId="58" applyNumberFormat="1" applyFont="1" applyFill="1" applyBorder="1" applyAlignment="1">
      <alignment vertical="center" wrapText="1"/>
      <protection/>
    </xf>
    <xf numFmtId="49" fontId="2" fillId="0" borderId="21" xfId="58" applyNumberFormat="1" applyFont="1" applyFill="1" applyBorder="1" applyAlignment="1">
      <alignment vertical="center" wrapText="1"/>
      <protection/>
    </xf>
    <xf numFmtId="196" fontId="7" fillId="0" borderId="14" xfId="0" applyNumberFormat="1" applyFont="1" applyFill="1" applyBorder="1" applyAlignment="1" applyProtection="1">
      <alignment vertical="center"/>
      <protection/>
    </xf>
    <xf numFmtId="196" fontId="2" fillId="0" borderId="14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7" fillId="0" borderId="23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196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96" fontId="2" fillId="0" borderId="68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33" borderId="47" xfId="56" applyNumberFormat="1" applyFont="1" applyFill="1" applyBorder="1" applyAlignment="1" applyProtection="1">
      <alignment horizontal="left" vertical="center"/>
      <protection/>
    </xf>
    <xf numFmtId="0" fontId="7" fillId="0" borderId="69" xfId="0" applyNumberFormat="1" applyFont="1" applyFill="1" applyBorder="1" applyAlignment="1">
      <alignment horizontal="center" vertical="center" wrapText="1"/>
    </xf>
    <xf numFmtId="198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vertical="center"/>
      <protection/>
    </xf>
    <xf numFmtId="49" fontId="27" fillId="0" borderId="1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198" fontId="7" fillId="0" borderId="0" xfId="0" applyNumberFormat="1" applyFont="1" applyFill="1" applyBorder="1" applyAlignment="1">
      <alignment horizontal="center" vertical="center" wrapText="1"/>
    </xf>
    <xf numFmtId="198" fontId="7" fillId="0" borderId="70" xfId="0" applyNumberFormat="1" applyFont="1" applyFill="1" applyBorder="1" applyAlignment="1">
      <alignment horizontal="center" vertical="center" wrapText="1"/>
    </xf>
    <xf numFmtId="198" fontId="7" fillId="0" borderId="71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vertical="center"/>
      <protection/>
    </xf>
    <xf numFmtId="198" fontId="7" fillId="0" borderId="53" xfId="0" applyNumberFormat="1" applyFont="1" applyFill="1" applyBorder="1" applyAlignment="1">
      <alignment horizontal="center" vertical="center" wrapText="1"/>
    </xf>
    <xf numFmtId="204" fontId="2" fillId="0" borderId="17" xfId="0" applyNumberFormat="1" applyFont="1" applyFill="1" applyBorder="1" applyAlignment="1" applyProtection="1">
      <alignment horizontal="center" vertical="center"/>
      <protection/>
    </xf>
    <xf numFmtId="196" fontId="7" fillId="0" borderId="67" xfId="0" applyNumberFormat="1" applyFont="1" applyFill="1" applyBorder="1" applyAlignment="1" applyProtection="1">
      <alignment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7" fillId="0" borderId="68" xfId="0" applyNumberFormat="1" applyFont="1" applyFill="1" applyBorder="1" applyAlignment="1" applyProtection="1">
      <alignment vertical="center"/>
      <protection/>
    </xf>
    <xf numFmtId="196" fontId="7" fillId="0" borderId="53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>
      <alignment vertical="center" wrapText="1"/>
    </xf>
    <xf numFmtId="49" fontId="2" fillId="0" borderId="6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01" fillId="0" borderId="28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204" fontId="2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49" fontId="101" fillId="0" borderId="41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196" fontId="7" fillId="0" borderId="62" xfId="0" applyNumberFormat="1" applyFont="1" applyFill="1" applyBorder="1" applyAlignment="1" applyProtection="1">
      <alignment vertical="center"/>
      <protection/>
    </xf>
    <xf numFmtId="196" fontId="7" fillId="0" borderId="61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2" fillId="0" borderId="64" xfId="58" applyNumberFormat="1" applyFont="1" applyFill="1" applyBorder="1" applyAlignment="1" applyProtection="1">
      <alignment horizontal="left" vertical="center"/>
      <protection/>
    </xf>
    <xf numFmtId="0" fontId="7" fillId="0" borderId="67" xfId="58" applyNumberFormat="1" applyFont="1" applyFill="1" applyBorder="1" applyAlignment="1" applyProtection="1">
      <alignment horizontal="left" vertical="center"/>
      <protection/>
    </xf>
    <xf numFmtId="0" fontId="2" fillId="0" borderId="74" xfId="58" applyNumberFormat="1" applyFont="1" applyFill="1" applyBorder="1" applyAlignment="1" applyProtection="1">
      <alignment horizontal="left" vertical="center"/>
      <protection/>
    </xf>
    <xf numFmtId="0" fontId="2" fillId="0" borderId="63" xfId="0" applyNumberFormat="1" applyFont="1" applyFill="1" applyBorder="1" applyAlignment="1" applyProtection="1">
      <alignment horizontal="left" vertical="center" wrapText="1"/>
      <protection/>
    </xf>
    <xf numFmtId="49" fontId="2" fillId="0" borderId="63" xfId="58" applyNumberFormat="1" applyFont="1" applyFill="1" applyBorder="1" applyAlignment="1">
      <alignment horizontal="left" vertical="center" wrapText="1"/>
      <protection/>
    </xf>
    <xf numFmtId="49" fontId="2" fillId="0" borderId="64" xfId="58" applyNumberFormat="1" applyFont="1" applyFill="1" applyBorder="1" applyAlignment="1">
      <alignment horizontal="left" vertical="center" wrapText="1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205" fontId="2" fillId="0" borderId="11" xfId="0" applyNumberFormat="1" applyFont="1" applyFill="1" applyBorder="1" applyAlignment="1" applyProtection="1">
      <alignment horizontal="center" vertical="center"/>
      <protection/>
    </xf>
    <xf numFmtId="0" fontId="101" fillId="0" borderId="4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205" fontId="2" fillId="0" borderId="10" xfId="0" applyNumberFormat="1" applyFont="1" applyFill="1" applyBorder="1" applyAlignment="1" applyProtection="1">
      <alignment vertical="center" wrapText="1"/>
      <protection/>
    </xf>
    <xf numFmtId="205" fontId="2" fillId="0" borderId="75" xfId="0" applyNumberFormat="1" applyFont="1" applyFill="1" applyBorder="1" applyAlignment="1" applyProtection="1">
      <alignment horizontal="center" vertical="center"/>
      <protection/>
    </xf>
    <xf numFmtId="205" fontId="2" fillId="0" borderId="62" xfId="0" applyNumberFormat="1" applyFont="1" applyFill="1" applyBorder="1" applyAlignment="1" applyProtection="1">
      <alignment horizontal="center" vertical="center"/>
      <protection/>
    </xf>
    <xf numFmtId="198" fontId="7" fillId="0" borderId="1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205" fontId="7" fillId="0" borderId="62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78" xfId="58" applyNumberFormat="1" applyFont="1" applyFill="1" applyBorder="1" applyAlignment="1">
      <alignment horizontal="left" vertical="center" wrapText="1"/>
      <protection/>
    </xf>
    <xf numFmtId="0" fontId="7" fillId="0" borderId="79" xfId="0" applyFont="1" applyFill="1" applyBorder="1" applyAlignment="1">
      <alignment horizontal="center" vertical="center" wrapText="1"/>
    </xf>
    <xf numFmtId="49" fontId="51" fillId="0" borderId="80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205" fontId="7" fillId="0" borderId="81" xfId="0" applyNumberFormat="1" applyFont="1" applyFill="1" applyBorder="1" applyAlignment="1" applyProtection="1">
      <alignment horizontal="center" vertical="center" wrapText="1"/>
      <protection/>
    </xf>
    <xf numFmtId="198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80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22" xfId="58" applyNumberFormat="1" applyFont="1" applyFill="1" applyBorder="1" applyAlignment="1">
      <alignment horizontal="left" vertical="center" wrapText="1"/>
      <protection/>
    </xf>
    <xf numFmtId="1" fontId="2" fillId="0" borderId="21" xfId="58" applyNumberFormat="1" applyFont="1" applyFill="1" applyBorder="1" applyAlignment="1">
      <alignment horizontal="center" vertical="center"/>
      <protection/>
    </xf>
    <xf numFmtId="0" fontId="2" fillId="0" borderId="21" xfId="58" applyNumberFormat="1" applyFont="1" applyFill="1" applyBorder="1" applyAlignment="1">
      <alignment horizontal="center" vertical="center"/>
      <protection/>
    </xf>
    <xf numFmtId="205" fontId="7" fillId="0" borderId="24" xfId="0" applyNumberFormat="1" applyFont="1" applyFill="1" applyBorder="1" applyAlignment="1" applyProtection="1">
      <alignment horizontal="center" vertical="center" wrapText="1"/>
      <protection/>
    </xf>
    <xf numFmtId="198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1" xfId="58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35" xfId="58" applyNumberFormat="1" applyFont="1" applyFill="1" applyBorder="1" applyAlignment="1">
      <alignment horizontal="left" vertical="center" wrapText="1"/>
      <protection/>
    </xf>
    <xf numFmtId="1" fontId="2" fillId="0" borderId="66" xfId="58" applyNumberFormat="1" applyFont="1" applyFill="1" applyBorder="1" applyAlignment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 wrapText="1"/>
      <protection/>
    </xf>
    <xf numFmtId="198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66" xfId="58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7" fillId="0" borderId="81" xfId="0" applyNumberFormat="1" applyFont="1" applyFill="1" applyBorder="1" applyAlignment="1" applyProtection="1">
      <alignment horizontal="center" vertical="center"/>
      <protection/>
    </xf>
    <xf numFmtId="205" fontId="2" fillId="0" borderId="24" xfId="0" applyNumberFormat="1" applyFont="1" applyFill="1" applyBorder="1" applyAlignment="1">
      <alignment horizontal="center" vertical="center" wrapText="1"/>
    </xf>
    <xf numFmtId="205" fontId="2" fillId="0" borderId="6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0" xfId="54" applyFont="1">
      <alignment/>
      <protection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" fillId="0" borderId="0" xfId="54" applyFont="1">
      <alignment/>
      <protection/>
    </xf>
    <xf numFmtId="0" fontId="56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" fillId="0" borderId="0" xfId="54" applyFont="1" applyAlignment="1">
      <alignment horizontal="left" vertical="center" wrapText="1"/>
      <protection/>
    </xf>
    <xf numFmtId="0" fontId="8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Border="1">
      <alignment/>
      <protection/>
    </xf>
    <xf numFmtId="0" fontId="13" fillId="0" borderId="0" xfId="55" applyFont="1">
      <alignment/>
      <protection/>
    </xf>
    <xf numFmtId="0" fontId="12" fillId="0" borderId="0" xfId="55" applyFont="1">
      <alignment/>
      <protection/>
    </xf>
    <xf numFmtId="0" fontId="0" fillId="0" borderId="0" xfId="54" applyBorder="1" applyAlignment="1">
      <alignment horizontal="center" vertical="center"/>
      <protection/>
    </xf>
    <xf numFmtId="49" fontId="7" fillId="0" borderId="0" xfId="55" applyNumberFormat="1" applyFont="1" applyBorder="1" applyAlignment="1">
      <alignment vertical="center" wrapText="1"/>
      <protection/>
    </xf>
    <xf numFmtId="0" fontId="7" fillId="0" borderId="0" xfId="59" applyFont="1" applyBorder="1" applyAlignment="1">
      <alignment vertical="center" wrapText="1"/>
      <protection/>
    </xf>
    <xf numFmtId="0" fontId="16" fillId="0" borderId="0" xfId="0" applyFont="1" applyBorder="1" applyAlignment="1">
      <alignment vertical="center" wrapText="1"/>
    </xf>
    <xf numFmtId="49" fontId="2" fillId="0" borderId="0" xfId="55" applyNumberFormat="1" applyFont="1" applyBorder="1" applyAlignment="1" applyProtection="1">
      <alignment vertical="center" wrapText="1"/>
      <protection locked="0"/>
    </xf>
    <xf numFmtId="0" fontId="2" fillId="0" borderId="0" xfId="59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12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49" fontId="12" fillId="0" borderId="0" xfId="55" applyNumberFormat="1" applyFont="1" applyBorder="1" applyAlignment="1">
      <alignment vertical="center" wrapText="1"/>
      <protection/>
    </xf>
    <xf numFmtId="0" fontId="19" fillId="0" borderId="0" xfId="54" applyFont="1" applyBorder="1" applyAlignment="1">
      <alignment vertical="center" wrapText="1"/>
      <protection/>
    </xf>
    <xf numFmtId="0" fontId="2" fillId="0" borderId="60" xfId="59" applyFont="1" applyBorder="1" applyAlignment="1">
      <alignment horizontal="center" vertical="center" wrapText="1"/>
      <protection/>
    </xf>
    <xf numFmtId="0" fontId="2" fillId="0" borderId="41" xfId="59" applyFont="1" applyBorder="1" applyAlignment="1">
      <alignment horizontal="center" vertical="center" wrapText="1"/>
      <protection/>
    </xf>
    <xf numFmtId="0" fontId="2" fillId="0" borderId="61" xfId="59" applyFont="1" applyBorder="1" applyAlignment="1">
      <alignment horizontal="center" vertical="center" wrapText="1"/>
      <protection/>
    </xf>
    <xf numFmtId="0" fontId="2" fillId="0" borderId="75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2" fillId="0" borderId="62" xfId="59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wrapText="1"/>
      <protection/>
    </xf>
    <xf numFmtId="0" fontId="6" fillId="0" borderId="21" xfId="59" applyFont="1" applyBorder="1" applyAlignment="1">
      <alignment wrapText="1"/>
      <protection/>
    </xf>
    <xf numFmtId="1" fontId="6" fillId="0" borderId="24" xfId="59" applyNumberFormat="1" applyFont="1" applyBorder="1" applyAlignment="1">
      <alignment horizontal="center" vertical="center" wrapText="1"/>
      <protection/>
    </xf>
    <xf numFmtId="1" fontId="18" fillId="0" borderId="29" xfId="59" applyNumberFormat="1" applyFont="1" applyBorder="1" applyAlignment="1">
      <alignment horizontal="center" vertical="center" wrapText="1"/>
      <protection/>
    </xf>
    <xf numFmtId="1" fontId="18" fillId="0" borderId="21" xfId="59" applyNumberFormat="1" applyFont="1" applyBorder="1" applyAlignment="1">
      <alignment horizontal="center" vertical="center" wrapText="1"/>
      <protection/>
    </xf>
    <xf numFmtId="1" fontId="6" fillId="0" borderId="24" xfId="59" applyNumberFormat="1" applyFont="1" applyBorder="1" applyAlignment="1">
      <alignment horizontal="center" wrapText="1"/>
      <protection/>
    </xf>
    <xf numFmtId="0" fontId="18" fillId="0" borderId="29" xfId="59" applyFont="1" applyBorder="1" applyAlignment="1">
      <alignment horizontal="center" wrapText="1"/>
      <protection/>
    </xf>
    <xf numFmtId="0" fontId="18" fillId="0" borderId="21" xfId="59" applyFont="1" applyBorder="1" applyAlignment="1">
      <alignment horizontal="center" wrapText="1"/>
      <protection/>
    </xf>
    <xf numFmtId="49" fontId="2" fillId="0" borderId="10" xfId="55" applyNumberFormat="1" applyFont="1" applyBorder="1" applyAlignment="1" applyProtection="1">
      <alignment horizontal="left" vertical="center" wrapText="1"/>
      <protection locked="0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wrapText="1"/>
      <protection/>
    </xf>
    <xf numFmtId="0" fontId="18" fillId="0" borderId="83" xfId="59" applyFont="1" applyBorder="1" applyAlignment="1">
      <alignment horizontal="center" wrapText="1"/>
      <protection/>
    </xf>
    <xf numFmtId="1" fontId="18" fillId="0" borderId="29" xfId="59" applyNumberFormat="1" applyFont="1" applyBorder="1" applyAlignment="1">
      <alignment horizontal="center" wrapText="1"/>
      <protection/>
    </xf>
    <xf numFmtId="1" fontId="18" fillId="0" borderId="21" xfId="59" applyNumberFormat="1" applyFont="1" applyBorder="1" applyAlignment="1">
      <alignment horizontal="center" wrapText="1"/>
      <protection/>
    </xf>
    <xf numFmtId="0" fontId="6" fillId="0" borderId="83" xfId="59" applyFont="1" applyBorder="1" applyAlignment="1">
      <alignment horizontal="center" wrapText="1"/>
      <protection/>
    </xf>
    <xf numFmtId="0" fontId="6" fillId="0" borderId="84" xfId="59" applyFont="1" applyBorder="1" applyAlignment="1">
      <alignment horizontal="center" wrapText="1"/>
      <protection/>
    </xf>
    <xf numFmtId="0" fontId="6" fillId="0" borderId="24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horizontal="center" vertical="center" wrapText="1"/>
      <protection/>
    </xf>
    <xf numFmtId="0" fontId="18" fillId="0" borderId="21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18" fillId="0" borderId="83" xfId="59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83" xfId="59" applyFont="1" applyBorder="1" applyAlignment="1">
      <alignment horizontal="center" vertical="center" wrapText="1"/>
      <protection/>
    </xf>
    <xf numFmtId="0" fontId="6" fillId="0" borderId="84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vertical="center" wrapText="1"/>
      <protection/>
    </xf>
    <xf numFmtId="0" fontId="18" fillId="0" borderId="21" xfId="59" applyFont="1" applyBorder="1" applyAlignment="1">
      <alignment vertic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wrapText="1"/>
      <protection/>
    </xf>
    <xf numFmtId="0" fontId="6" fillId="0" borderId="29" xfId="59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2" fillId="0" borderId="60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75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62" xfId="55" applyFont="1" applyBorder="1" applyAlignment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28" xfId="54" applyFont="1" applyBorder="1" applyAlignment="1">
      <alignment horizontal="center" vertical="center" wrapText="1"/>
      <protection/>
    </xf>
    <xf numFmtId="0" fontId="1" fillId="0" borderId="62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horizontal="left"/>
      <protection/>
    </xf>
    <xf numFmtId="0" fontId="2" fillId="0" borderId="41" xfId="54" applyFont="1" applyBorder="1" applyAlignment="1">
      <alignment horizontal="left"/>
      <protection/>
    </xf>
    <xf numFmtId="0" fontId="2" fillId="0" borderId="61" xfId="54" applyFont="1" applyBorder="1" applyAlignment="1">
      <alignment horizontal="left"/>
      <protection/>
    </xf>
    <xf numFmtId="0" fontId="2" fillId="0" borderId="75" xfId="54" applyFont="1" applyBorder="1" applyAlignment="1">
      <alignment horizontal="left"/>
      <protection/>
    </xf>
    <xf numFmtId="0" fontId="2" fillId="0" borderId="28" xfId="54" applyFont="1" applyBorder="1" applyAlignment="1">
      <alignment horizontal="left"/>
      <protection/>
    </xf>
    <xf numFmtId="0" fontId="2" fillId="0" borderId="62" xfId="54" applyFont="1" applyBorder="1" applyAlignment="1">
      <alignment horizontal="left"/>
      <protection/>
    </xf>
    <xf numFmtId="49" fontId="2" fillId="0" borderId="60" xfId="55" applyNumberFormat="1" applyFont="1" applyBorder="1" applyAlignment="1" applyProtection="1">
      <alignment horizontal="left" vertical="center" wrapText="1"/>
      <protection locked="0"/>
    </xf>
    <xf numFmtId="49" fontId="2" fillId="0" borderId="41" xfId="55" applyNumberFormat="1" applyFont="1" applyBorder="1" applyAlignment="1" applyProtection="1">
      <alignment horizontal="left" vertical="center" wrapText="1"/>
      <protection locked="0"/>
    </xf>
    <xf numFmtId="49" fontId="2" fillId="0" borderId="61" xfId="55" applyNumberFormat="1" applyFont="1" applyBorder="1" applyAlignment="1" applyProtection="1">
      <alignment horizontal="left" vertical="center" wrapText="1"/>
      <protection locked="0"/>
    </xf>
    <xf numFmtId="49" fontId="2" fillId="0" borderId="75" xfId="55" applyNumberFormat="1" applyFont="1" applyBorder="1" applyAlignment="1" applyProtection="1">
      <alignment horizontal="left" vertical="center" wrapText="1"/>
      <protection locked="0"/>
    </xf>
    <xf numFmtId="49" fontId="2" fillId="0" borderId="28" xfId="55" applyNumberFormat="1" applyFont="1" applyBorder="1" applyAlignment="1" applyProtection="1">
      <alignment horizontal="left" vertical="center" wrapText="1"/>
      <protection locked="0"/>
    </xf>
    <xf numFmtId="49" fontId="2" fillId="0" borderId="62" xfId="55" applyNumberFormat="1" applyFont="1" applyBorder="1" applyAlignment="1" applyProtection="1">
      <alignment horizontal="left" vertical="center" wrapText="1"/>
      <protection locked="0"/>
    </xf>
    <xf numFmtId="0" fontId="7" fillId="0" borderId="60" xfId="55" applyFont="1" applyBorder="1" applyAlignment="1">
      <alignment horizontal="center" vertical="center" wrapText="1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75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7" fillId="0" borderId="62" xfId="55" applyFont="1" applyBorder="1" applyAlignment="1">
      <alignment horizontal="center" vertical="center" wrapText="1"/>
      <protection/>
    </xf>
    <xf numFmtId="0" fontId="6" fillId="0" borderId="85" xfId="59" applyFont="1" applyBorder="1" applyAlignment="1">
      <alignment horizontal="center" vertical="center" wrapText="1"/>
      <protection/>
    </xf>
    <xf numFmtId="0" fontId="18" fillId="0" borderId="86" xfId="59" applyFont="1" applyBorder="1" applyAlignment="1">
      <alignment horizontal="center" vertical="center" wrapText="1"/>
      <protection/>
    </xf>
    <xf numFmtId="0" fontId="6" fillId="0" borderId="86" xfId="59" applyFont="1" applyBorder="1" applyAlignment="1">
      <alignment horizontal="center" wrapText="1"/>
      <protection/>
    </xf>
    <xf numFmtId="0" fontId="6" fillId="0" borderId="87" xfId="59" applyFont="1" applyBorder="1" applyAlignment="1">
      <alignment horizontal="center" wrapText="1"/>
      <protection/>
    </xf>
    <xf numFmtId="0" fontId="16" fillId="0" borderId="41" xfId="59" applyFont="1" applyBorder="1" applyAlignment="1">
      <alignment horizontal="center" vertical="center" wrapText="1"/>
      <protection/>
    </xf>
    <xf numFmtId="0" fontId="16" fillId="0" borderId="61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15" xfId="59" applyFont="1" applyBorder="1" applyAlignment="1">
      <alignment horizontal="center" vertical="center" wrapText="1"/>
      <protection/>
    </xf>
    <xf numFmtId="0" fontId="16" fillId="0" borderId="75" xfId="59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62" xfId="59" applyFont="1" applyBorder="1" applyAlignment="1">
      <alignment horizontal="center" vertical="center" wrapText="1"/>
      <protection/>
    </xf>
    <xf numFmtId="49" fontId="7" fillId="0" borderId="60" xfId="55" applyNumberFormat="1" applyFont="1" applyBorder="1" applyAlignment="1">
      <alignment horizontal="center" vertical="center" wrapText="1"/>
      <protection/>
    </xf>
    <xf numFmtId="49" fontId="7" fillId="0" borderId="41" xfId="55" applyNumberFormat="1" applyFont="1" applyBorder="1" applyAlignment="1">
      <alignment horizontal="center" vertical="center" wrapText="1"/>
      <protection/>
    </xf>
    <xf numFmtId="49" fontId="7" fillId="0" borderId="61" xfId="55" applyNumberFormat="1" applyFont="1" applyBorder="1" applyAlignment="1">
      <alignment horizontal="center" vertical="center" wrapText="1"/>
      <protection/>
    </xf>
    <xf numFmtId="49" fontId="7" fillId="0" borderId="14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5" xfId="55" applyNumberFormat="1" applyFont="1" applyBorder="1" applyAlignment="1">
      <alignment horizontal="center" vertical="center" wrapText="1"/>
      <protection/>
    </xf>
    <xf numFmtId="49" fontId="7" fillId="0" borderId="75" xfId="55" applyNumberFormat="1" applyFont="1" applyBorder="1" applyAlignment="1">
      <alignment horizontal="center" vertical="center" wrapText="1"/>
      <protection/>
    </xf>
    <xf numFmtId="49" fontId="7" fillId="0" borderId="28" xfId="55" applyNumberFormat="1" applyFont="1" applyBorder="1" applyAlignment="1">
      <alignment horizontal="center" vertical="center" wrapText="1"/>
      <protection/>
    </xf>
    <xf numFmtId="49" fontId="7" fillId="0" borderId="62" xfId="55" applyNumberFormat="1" applyFont="1" applyBorder="1" applyAlignment="1">
      <alignment horizontal="center" vertical="center" wrapText="1"/>
      <protection/>
    </xf>
    <xf numFmtId="0" fontId="7" fillId="0" borderId="6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3" fillId="0" borderId="0" xfId="54" applyFont="1" applyBorder="1" applyAlignment="1">
      <alignment horizontal="center" wrapText="1"/>
      <protection/>
    </xf>
    <xf numFmtId="0" fontId="19" fillId="0" borderId="0" xfId="54" applyFont="1" applyAlignment="1">
      <alignment wrapText="1"/>
      <protection/>
    </xf>
    <xf numFmtId="0" fontId="13" fillId="0" borderId="28" xfId="55" applyFont="1" applyBorder="1" applyAlignment="1">
      <alignment horizontal="center"/>
      <protection/>
    </xf>
    <xf numFmtId="0" fontId="65" fillId="0" borderId="60" xfId="55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7" fillId="0" borderId="60" xfId="59" applyFont="1" applyBorder="1" applyAlignment="1">
      <alignment horizontal="center" vertical="center" wrapText="1"/>
      <protection/>
    </xf>
    <xf numFmtId="0" fontId="7" fillId="0" borderId="41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75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8" fillId="0" borderId="41" xfId="59" applyFont="1" applyBorder="1" applyAlignment="1">
      <alignment horizontal="center" vertical="center" wrapText="1"/>
      <protection/>
    </xf>
    <xf numFmtId="0" fontId="28" fillId="0" borderId="61" xfId="59" applyFont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28" fillId="0" borderId="15" xfId="59" applyFont="1" applyBorder="1" applyAlignment="1">
      <alignment horizontal="center" vertical="center" wrapText="1"/>
      <protection/>
    </xf>
    <xf numFmtId="0" fontId="28" fillId="0" borderId="28" xfId="59" applyFont="1" applyBorder="1" applyAlignment="1">
      <alignment horizontal="center" vertical="center" wrapText="1"/>
      <protection/>
    </xf>
    <xf numFmtId="0" fontId="28" fillId="0" borderId="62" xfId="59" applyFont="1" applyBorder="1" applyAlignment="1">
      <alignment horizontal="center" vertical="center" wrapText="1"/>
      <protection/>
    </xf>
    <xf numFmtId="0" fontId="16" fillId="0" borderId="41" xfId="59" applyFont="1" applyBorder="1" applyAlignment="1">
      <alignment wrapText="1"/>
      <protection/>
    </xf>
    <xf numFmtId="0" fontId="16" fillId="0" borderId="61" xfId="59" applyFont="1" applyBorder="1" applyAlignment="1">
      <alignment wrapText="1"/>
      <protection/>
    </xf>
    <xf numFmtId="0" fontId="16" fillId="0" borderId="14" xfId="59" applyFont="1" applyBorder="1" applyAlignment="1">
      <alignment wrapText="1"/>
      <protection/>
    </xf>
    <xf numFmtId="0" fontId="16" fillId="0" borderId="0" xfId="59" applyFont="1" applyAlignment="1">
      <alignment wrapText="1"/>
      <protection/>
    </xf>
    <xf numFmtId="0" fontId="16" fillId="0" borderId="15" xfId="59" applyFont="1" applyBorder="1" applyAlignment="1">
      <alignment wrapText="1"/>
      <protection/>
    </xf>
    <xf numFmtId="0" fontId="16" fillId="0" borderId="75" xfId="59" applyFont="1" applyBorder="1" applyAlignment="1">
      <alignment wrapText="1"/>
      <protection/>
    </xf>
    <xf numFmtId="0" fontId="16" fillId="0" borderId="28" xfId="59" applyFont="1" applyBorder="1" applyAlignment="1">
      <alignment wrapText="1"/>
      <protection/>
    </xf>
    <xf numFmtId="0" fontId="16" fillId="0" borderId="62" xfId="59" applyFont="1" applyBorder="1" applyAlignment="1">
      <alignment wrapText="1"/>
      <protection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0" xfId="54" applyFont="1" applyBorder="1" applyAlignment="1">
      <alignment horizontal="center"/>
      <protection/>
    </xf>
    <xf numFmtId="0" fontId="20" fillId="0" borderId="10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59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6" borderId="24" xfId="53" applyFont="1" applyFill="1" applyBorder="1" applyAlignment="1">
      <alignment horizontal="center" vertical="center" wrapText="1"/>
      <protection/>
    </xf>
    <xf numFmtId="0" fontId="2" fillId="36" borderId="29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49" fontId="2" fillId="36" borderId="88" xfId="0" applyNumberFormat="1" applyFont="1" applyFill="1" applyBorder="1" applyAlignment="1">
      <alignment horizontal="center" vertical="center" wrapText="1"/>
    </xf>
    <xf numFmtId="0" fontId="16" fillId="36" borderId="83" xfId="0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8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36" borderId="83" xfId="0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90" xfId="0" applyFont="1" applyFill="1" applyBorder="1" applyAlignment="1">
      <alignment horizontal="center" vertical="center" wrapText="1"/>
    </xf>
    <xf numFmtId="0" fontId="2" fillId="36" borderId="91" xfId="0" applyFont="1" applyFill="1" applyBorder="1" applyAlignment="1">
      <alignment horizontal="center" vertical="center" wrapText="1"/>
    </xf>
    <xf numFmtId="0" fontId="16" fillId="36" borderId="92" xfId="0" applyFont="1" applyFill="1" applyBorder="1" applyAlignment="1">
      <alignment/>
    </xf>
    <xf numFmtId="0" fontId="16" fillId="36" borderId="93" xfId="0" applyFont="1" applyFill="1" applyBorder="1" applyAlignment="1">
      <alignment/>
    </xf>
    <xf numFmtId="0" fontId="2" fillId="36" borderId="24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8" fillId="0" borderId="60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6" borderId="85" xfId="0" applyFont="1" applyFill="1" applyBorder="1" applyAlignment="1">
      <alignment horizontal="center" vertical="center" wrapText="1"/>
    </xf>
    <xf numFmtId="0" fontId="2" fillId="36" borderId="87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9" fillId="0" borderId="60" xfId="53" applyFont="1" applyBorder="1" applyAlignment="1">
      <alignment horizontal="center" vertical="center" wrapText="1"/>
      <protection/>
    </xf>
    <xf numFmtId="0" fontId="28" fillId="0" borderId="60" xfId="0" applyFont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 wrapText="1"/>
    </xf>
    <xf numFmtId="0" fontId="2" fillId="36" borderId="91" xfId="0" applyFont="1" applyFill="1" applyBorder="1" applyAlignment="1">
      <alignment/>
    </xf>
    <xf numFmtId="0" fontId="2" fillId="36" borderId="91" xfId="0" applyFont="1" applyFill="1" applyBorder="1" applyAlignment="1">
      <alignment horizontal="center" vertical="center"/>
    </xf>
    <xf numFmtId="0" fontId="2" fillId="36" borderId="92" xfId="0" applyFont="1" applyFill="1" applyBorder="1" applyAlignment="1">
      <alignment horizontal="center" vertical="center"/>
    </xf>
    <xf numFmtId="0" fontId="2" fillId="36" borderId="93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/>
    </xf>
    <xf numFmtId="0" fontId="16" fillId="36" borderId="92" xfId="0" applyFont="1" applyFill="1" applyBorder="1" applyAlignment="1">
      <alignment horizontal="center"/>
    </xf>
    <xf numFmtId="0" fontId="16" fillId="36" borderId="93" xfId="0" applyFont="1" applyFill="1" applyBorder="1" applyAlignment="1">
      <alignment horizontal="center"/>
    </xf>
    <xf numFmtId="0" fontId="16" fillId="36" borderId="92" xfId="0" applyFont="1" applyFill="1" applyBorder="1" applyAlignment="1">
      <alignment horizontal="center" vertical="center" wrapText="1"/>
    </xf>
    <xf numFmtId="0" fontId="16" fillId="36" borderId="93" xfId="0" applyFont="1" applyFill="1" applyBorder="1" applyAlignment="1">
      <alignment horizontal="center" vertical="center" wrapText="1"/>
    </xf>
    <xf numFmtId="0" fontId="2" fillId="36" borderId="86" xfId="0" applyFont="1" applyFill="1" applyBorder="1" applyAlignment="1">
      <alignment horizontal="center" vertical="center" wrapText="1"/>
    </xf>
    <xf numFmtId="0" fontId="2" fillId="36" borderId="24" xfId="53" applyFont="1" applyFill="1" applyBorder="1" applyAlignment="1">
      <alignment horizontal="center" vertical="center" wrapText="1"/>
      <protection/>
    </xf>
    <xf numFmtId="0" fontId="28" fillId="36" borderId="60" xfId="53" applyFont="1" applyFill="1" applyBorder="1" applyAlignment="1">
      <alignment horizontal="center" vertical="center" wrapText="1"/>
      <protection/>
    </xf>
    <xf numFmtId="0" fontId="21" fillId="36" borderId="41" xfId="0" applyFont="1" applyFill="1" applyBorder="1" applyAlignment="1">
      <alignment vertical="center" wrapText="1"/>
    </xf>
    <xf numFmtId="0" fontId="0" fillId="36" borderId="41" xfId="0" applyFill="1" applyBorder="1" applyAlignment="1">
      <alignment vertical="center" wrapText="1"/>
    </xf>
    <xf numFmtId="0" fontId="0" fillId="36" borderId="61" xfId="0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0" fillId="36" borderId="75" xfId="0" applyFill="1" applyBorder="1" applyAlignment="1">
      <alignment vertical="center" wrapText="1"/>
    </xf>
    <xf numFmtId="0" fontId="0" fillId="36" borderId="28" xfId="0" applyFill="1" applyBorder="1" applyAlignment="1">
      <alignment vertical="center" wrapText="1"/>
    </xf>
    <xf numFmtId="0" fontId="0" fillId="36" borderId="62" xfId="0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4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62" xfId="0" applyFont="1" applyBorder="1" applyAlignment="1">
      <alignment wrapText="1"/>
    </xf>
    <xf numFmtId="0" fontId="7" fillId="36" borderId="10" xfId="0" applyFont="1" applyFill="1" applyBorder="1" applyAlignment="1">
      <alignment horizontal="center" vertical="center" wrapText="1"/>
    </xf>
    <xf numFmtId="49" fontId="6" fillId="36" borderId="60" xfId="53" applyNumberFormat="1" applyFont="1" applyFill="1" applyBorder="1" applyAlignment="1" applyProtection="1">
      <alignment horizontal="center" vertical="top" wrapText="1"/>
      <protection locked="0"/>
    </xf>
    <xf numFmtId="0" fontId="18" fillId="36" borderId="41" xfId="0" applyFont="1" applyFill="1" applyBorder="1" applyAlignment="1">
      <alignment horizontal="center" wrapText="1"/>
    </xf>
    <xf numFmtId="0" fontId="18" fillId="36" borderId="41" xfId="0" applyFont="1" applyFill="1" applyBorder="1" applyAlignment="1">
      <alignment horizontal="center" wrapText="1"/>
    </xf>
    <xf numFmtId="0" fontId="18" fillId="36" borderId="61" xfId="0" applyFont="1" applyFill="1" applyBorder="1" applyAlignment="1">
      <alignment horizontal="center" wrapText="1"/>
    </xf>
    <xf numFmtId="0" fontId="0" fillId="36" borderId="75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62" xfId="0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75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49" fontId="28" fillId="36" borderId="60" xfId="53" applyNumberFormat="1" applyFont="1" applyFill="1" applyBorder="1" applyAlignment="1">
      <alignment horizontal="center" vertical="center" wrapText="1"/>
      <protection/>
    </xf>
    <xf numFmtId="0" fontId="21" fillId="36" borderId="41" xfId="0" applyFont="1" applyFill="1" applyBorder="1" applyAlignment="1">
      <alignment vertical="center" wrapText="1"/>
    </xf>
    <xf numFmtId="0" fontId="21" fillId="36" borderId="61" xfId="0" applyFont="1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21" fillId="36" borderId="15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205" fontId="2" fillId="0" borderId="24" xfId="0" applyNumberFormat="1" applyFont="1" applyFill="1" applyBorder="1" applyAlignment="1" applyProtection="1">
      <alignment horizontal="center" vertical="center"/>
      <protection/>
    </xf>
    <xf numFmtId="205" fontId="2" fillId="0" borderId="21" xfId="0" applyNumberFormat="1" applyFont="1" applyFill="1" applyBorder="1" applyAlignment="1" applyProtection="1">
      <alignment horizontal="center" vertical="center"/>
      <protection/>
    </xf>
    <xf numFmtId="205" fontId="7" fillId="0" borderId="24" xfId="0" applyNumberFormat="1" applyFont="1" applyFill="1" applyBorder="1" applyAlignment="1" applyProtection="1">
      <alignment horizontal="center" vertical="center"/>
      <protection/>
    </xf>
    <xf numFmtId="205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196" fontId="7" fillId="0" borderId="24" xfId="0" applyNumberFormat="1" applyFont="1" applyFill="1" applyBorder="1" applyAlignment="1" applyProtection="1">
      <alignment horizontal="center" vertical="center"/>
      <protection/>
    </xf>
    <xf numFmtId="196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05" fontId="7" fillId="0" borderId="60" xfId="0" applyNumberFormat="1" applyFont="1" applyFill="1" applyBorder="1" applyAlignment="1" applyProtection="1">
      <alignment horizontal="center" vertical="center"/>
      <protection/>
    </xf>
    <xf numFmtId="205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96" fontId="7" fillId="0" borderId="67" xfId="0" applyNumberFormat="1" applyFont="1" applyFill="1" applyBorder="1" applyAlignment="1" applyProtection="1">
      <alignment horizontal="center" vertical="center"/>
      <protection/>
    </xf>
    <xf numFmtId="196" fontId="7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71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196" fontId="7" fillId="0" borderId="57" xfId="0" applyNumberFormat="1" applyFont="1" applyFill="1" applyBorder="1" applyAlignment="1" applyProtection="1">
      <alignment horizontal="center" vertical="center"/>
      <protection/>
    </xf>
    <xf numFmtId="196" fontId="7" fillId="0" borderId="94" xfId="0" applyNumberFormat="1" applyFont="1" applyFill="1" applyBorder="1" applyAlignment="1" applyProtection="1">
      <alignment horizontal="center" vertical="center"/>
      <protection/>
    </xf>
    <xf numFmtId="196" fontId="7" fillId="0" borderId="75" xfId="0" applyNumberFormat="1" applyFont="1" applyFill="1" applyBorder="1" applyAlignment="1" applyProtection="1">
      <alignment horizontal="center" vertical="center"/>
      <protection/>
    </xf>
    <xf numFmtId="196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10" xfId="43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 applyProtection="1">
      <alignment horizontal="center" vertical="center"/>
      <protection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95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43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right" vertical="center" wrapText="1"/>
    </xf>
    <xf numFmtId="0" fontId="7" fillId="0" borderId="32" xfId="0" applyNumberFormat="1" applyFont="1" applyFill="1" applyBorder="1" applyAlignment="1">
      <alignment horizontal="right" vertical="center" wrapText="1"/>
    </xf>
    <xf numFmtId="0" fontId="7" fillId="0" borderId="70" xfId="56" applyFont="1" applyFill="1" applyBorder="1" applyAlignment="1">
      <alignment horizontal="center" vertical="center" wrapText="1"/>
      <protection/>
    </xf>
    <xf numFmtId="0" fontId="7" fillId="0" borderId="71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7" fontId="10" fillId="0" borderId="37" xfId="0" applyNumberFormat="1" applyFont="1" applyFill="1" applyBorder="1" applyAlignment="1" applyProtection="1">
      <alignment horizontal="center" vertical="center"/>
      <protection/>
    </xf>
    <xf numFmtId="197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6" fontId="2" fillId="0" borderId="81" xfId="0" applyNumberFormat="1" applyFont="1" applyFill="1" applyBorder="1" applyAlignment="1" applyProtection="1">
      <alignment horizontal="center" vertical="center"/>
      <protection/>
    </xf>
    <xf numFmtId="196" fontId="2" fillId="0" borderId="79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7" fontId="2" fillId="0" borderId="65" xfId="0" applyNumberFormat="1" applyFont="1" applyFill="1" applyBorder="1" applyAlignment="1" applyProtection="1">
      <alignment horizontal="center" vertical="center"/>
      <protection/>
    </xf>
    <xf numFmtId="197" fontId="2" fillId="0" borderId="66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 wrapText="1"/>
      <protection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196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94" xfId="0" applyNumberFormat="1" applyFont="1" applyFill="1" applyBorder="1" applyAlignment="1" applyProtection="1">
      <alignment horizontal="center" vertical="center"/>
      <protection/>
    </xf>
    <xf numFmtId="20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7" fontId="6" fillId="0" borderId="75" xfId="0" applyNumberFormat="1" applyFont="1" applyFill="1" applyBorder="1" applyAlignment="1" applyProtection="1">
      <alignment horizontal="center" vertical="center"/>
      <protection/>
    </xf>
    <xf numFmtId="197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8" fillId="0" borderId="28" xfId="0" applyNumberFormat="1" applyFont="1" applyFill="1" applyBorder="1" applyAlignment="1" applyProtection="1">
      <alignment horizontal="center" vertical="center" wrapText="1"/>
      <protection/>
    </xf>
    <xf numFmtId="196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49" fontId="7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97" xfId="0" applyNumberFormat="1" applyFont="1" applyFill="1" applyBorder="1" applyAlignment="1" applyProtection="1">
      <alignment horizontal="center" vertical="center"/>
      <protection/>
    </xf>
    <xf numFmtId="0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205" fontId="7" fillId="0" borderId="65" xfId="0" applyNumberFormat="1" applyFont="1" applyFill="1" applyBorder="1" applyAlignment="1" applyProtection="1">
      <alignment horizontal="center" vertical="center"/>
      <protection/>
    </xf>
    <xf numFmtId="205" fontId="7" fillId="0" borderId="66" xfId="0" applyNumberFormat="1" applyFont="1" applyFill="1" applyBorder="1" applyAlignment="1" applyProtection="1">
      <alignment horizontal="center" vertical="center"/>
      <protection/>
    </xf>
    <xf numFmtId="196" fontId="7" fillId="0" borderId="10" xfId="58" applyNumberFormat="1" applyFont="1" applyFill="1" applyBorder="1" applyAlignment="1" applyProtection="1">
      <alignment horizontal="right" vertical="center"/>
      <protection/>
    </xf>
    <xf numFmtId="198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2" fillId="0" borderId="97" xfId="0" applyNumberFormat="1" applyFont="1" applyFill="1" applyBorder="1" applyAlignment="1" applyProtection="1">
      <alignment horizontal="center" vertical="center"/>
      <protection/>
    </xf>
    <xf numFmtId="0" fontId="22" fillId="0" borderId="98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95" xfId="0" applyNumberFormat="1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99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 applyProtection="1">
      <alignment horizontal="center" vertical="center"/>
      <protection/>
    </xf>
    <xf numFmtId="49" fontId="2" fillId="33" borderId="66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05" fontId="2" fillId="0" borderId="37" xfId="0" applyNumberFormat="1" applyFont="1" applyFill="1" applyBorder="1" applyAlignment="1" applyProtection="1">
      <alignment horizontal="center" vertical="center"/>
      <protection/>
    </xf>
    <xf numFmtId="205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00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205" fontId="50" fillId="0" borderId="24" xfId="0" applyNumberFormat="1" applyFont="1" applyFill="1" applyBorder="1" applyAlignment="1" applyProtection="1">
      <alignment horizontal="center" vertical="center"/>
      <protection/>
    </xf>
    <xf numFmtId="205" fontId="50" fillId="0" borderId="21" xfId="0" applyNumberFormat="1" applyFont="1" applyFill="1" applyBorder="1" applyAlignment="1" applyProtection="1">
      <alignment horizontal="center" vertical="center"/>
      <protection/>
    </xf>
    <xf numFmtId="205" fontId="2" fillId="33" borderId="46" xfId="0" applyNumberFormat="1" applyFont="1" applyFill="1" applyBorder="1" applyAlignment="1" applyProtection="1">
      <alignment horizontal="center" vertical="center"/>
      <protection/>
    </xf>
    <xf numFmtId="205" fontId="2" fillId="33" borderId="95" xfId="0" applyNumberFormat="1" applyFont="1" applyFill="1" applyBorder="1" applyAlignment="1" applyProtection="1">
      <alignment horizontal="center" vertical="center"/>
      <protection/>
    </xf>
    <xf numFmtId="49" fontId="7" fillId="33" borderId="81" xfId="0" applyNumberFormat="1" applyFont="1" applyFill="1" applyBorder="1" applyAlignment="1" applyProtection="1">
      <alignment horizontal="center" vertical="center"/>
      <protection/>
    </xf>
    <xf numFmtId="49" fontId="7" fillId="33" borderId="7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95" xfId="0" applyNumberFormat="1" applyFont="1" applyFill="1" applyBorder="1" applyAlignment="1">
      <alignment horizontal="center" vertical="center" wrapText="1"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7" fontId="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196" fontId="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7" fontId="2" fillId="0" borderId="60" xfId="0" applyNumberFormat="1" applyFont="1" applyFill="1" applyBorder="1" applyAlignment="1" applyProtection="1">
      <alignment horizontal="center" vertical="center"/>
      <protection/>
    </xf>
    <xf numFmtId="197" fontId="2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textRotation="90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>
      <alignment horizontal="center" wrapText="1"/>
    </xf>
    <xf numFmtId="196" fontId="1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81" xfId="0" applyNumberFormat="1" applyFont="1" applyBorder="1" applyAlignment="1">
      <alignment horizontal="center" vertical="center" wrapText="1"/>
    </xf>
    <xf numFmtId="49" fontId="14" fillId="0" borderId="79" xfId="0" applyNumberFormat="1" applyFont="1" applyBorder="1" applyAlignment="1">
      <alignment horizontal="center" vertical="center" wrapText="1"/>
    </xf>
    <xf numFmtId="196" fontId="14" fillId="0" borderId="81" xfId="0" applyNumberFormat="1" applyFont="1" applyFill="1" applyBorder="1" applyAlignment="1" applyProtection="1">
      <alignment horizontal="center" vertical="center"/>
      <protection/>
    </xf>
    <xf numFmtId="196" fontId="14" fillId="0" borderId="79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5" fillId="33" borderId="24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196" fontId="15" fillId="0" borderId="60" xfId="0" applyNumberFormat="1" applyFont="1" applyFill="1" applyBorder="1" applyAlignment="1" applyProtection="1">
      <alignment horizontal="center" vertical="center"/>
      <protection/>
    </xf>
    <xf numFmtId="196" fontId="15" fillId="0" borderId="61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196" fontId="14" fillId="0" borderId="60" xfId="0" applyNumberFormat="1" applyFont="1" applyFill="1" applyBorder="1" applyAlignment="1" applyProtection="1">
      <alignment horizontal="center" vertical="center"/>
      <protection/>
    </xf>
    <xf numFmtId="196" fontId="14" fillId="0" borderId="61" xfId="0" applyNumberFormat="1" applyFont="1" applyFill="1" applyBorder="1" applyAlignment="1" applyProtection="1">
      <alignment horizontal="center" vertical="center"/>
      <protection/>
    </xf>
    <xf numFmtId="196" fontId="15" fillId="0" borderId="24" xfId="0" applyNumberFormat="1" applyFont="1" applyFill="1" applyBorder="1" applyAlignment="1" applyProtection="1">
      <alignment horizontal="center" vertical="center"/>
      <protection/>
    </xf>
    <xf numFmtId="196" fontId="15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81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Fill="1" applyBorder="1" applyAlignment="1" applyProtection="1">
      <alignment horizontal="center" vertical="center"/>
      <protection/>
    </xf>
    <xf numFmtId="49" fontId="14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>
      <alignment horizontal="center" vertical="center" wrapText="1"/>
    </xf>
    <xf numFmtId="1" fontId="24" fillId="0" borderId="95" xfId="0" applyNumberFormat="1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95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196" fontId="37" fillId="0" borderId="24" xfId="0" applyNumberFormat="1" applyFont="1" applyFill="1" applyBorder="1" applyAlignment="1" applyProtection="1">
      <alignment horizontal="center" vertical="center"/>
      <protection/>
    </xf>
    <xf numFmtId="196" fontId="37" fillId="0" borderId="21" xfId="0" applyNumberFormat="1" applyFont="1" applyFill="1" applyBorder="1" applyAlignment="1" applyProtection="1">
      <alignment horizontal="center" vertical="center"/>
      <protection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6" fontId="14" fillId="34" borderId="24" xfId="0" applyNumberFormat="1" applyFont="1" applyFill="1" applyBorder="1" applyAlignment="1" applyProtection="1">
      <alignment horizontal="center" vertical="center"/>
      <protection/>
    </xf>
    <xf numFmtId="196" fontId="14" fillId="34" borderId="21" xfId="0" applyNumberFormat="1" applyFont="1" applyFill="1" applyBorder="1" applyAlignment="1" applyProtection="1">
      <alignment horizontal="center" vertical="center"/>
      <protection/>
    </xf>
    <xf numFmtId="0" fontId="37" fillId="0" borderId="24" xfId="0" applyNumberFormat="1" applyFont="1" applyBorder="1" applyAlignment="1">
      <alignment horizontal="center" vertical="center"/>
    </xf>
    <xf numFmtId="0" fontId="37" fillId="0" borderId="21" xfId="0" applyNumberFormat="1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49" fontId="35" fillId="0" borderId="37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40" fillId="33" borderId="24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9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49" fontId="37" fillId="33" borderId="24" xfId="0" applyNumberFormat="1" applyFont="1" applyFill="1" applyBorder="1" applyAlignment="1" applyProtection="1">
      <alignment horizontal="center" vertical="center"/>
      <protection/>
    </xf>
    <xf numFmtId="49" fontId="37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7" fillId="33" borderId="81" xfId="0" applyNumberFormat="1" applyFont="1" applyFill="1" applyBorder="1" applyAlignment="1">
      <alignment horizontal="center" vertical="center" wrapText="1"/>
    </xf>
    <xf numFmtId="49" fontId="7" fillId="33" borderId="79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205" fontId="2" fillId="33" borderId="37" xfId="0" applyNumberFormat="1" applyFont="1" applyFill="1" applyBorder="1" applyAlignment="1" applyProtection="1">
      <alignment horizontal="center" vertical="center"/>
      <protection/>
    </xf>
    <xf numFmtId="205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right"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2" fillId="0" borderId="102" xfId="0" applyNumberFormat="1" applyFont="1" applyFill="1" applyBorder="1" applyAlignment="1" applyProtection="1">
      <alignment horizontal="center" vertical="center"/>
      <protection/>
    </xf>
    <xf numFmtId="0" fontId="22" fillId="0" borderId="103" xfId="0" applyNumberFormat="1" applyFont="1" applyFill="1" applyBorder="1" applyAlignment="1" applyProtection="1">
      <alignment horizontal="center" vertical="center"/>
      <protection/>
    </xf>
    <xf numFmtId="20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40" fillId="33" borderId="81" xfId="0" applyNumberFormat="1" applyFont="1" applyFill="1" applyBorder="1" applyAlignment="1">
      <alignment horizontal="center" vertical="center" wrapText="1"/>
    </xf>
    <xf numFmtId="49" fontId="40" fillId="33" borderId="79" xfId="0" applyNumberFormat="1" applyFont="1" applyFill="1" applyBorder="1" applyAlignment="1">
      <alignment horizontal="center" vertical="center" wrapText="1"/>
    </xf>
    <xf numFmtId="49" fontId="40" fillId="33" borderId="81" xfId="0" applyNumberFormat="1" applyFont="1" applyFill="1" applyBorder="1" applyAlignment="1" applyProtection="1">
      <alignment horizontal="center" vertical="center"/>
      <protection/>
    </xf>
    <xf numFmtId="49" fontId="40" fillId="33" borderId="79" xfId="0" applyNumberFormat="1" applyFont="1" applyFill="1" applyBorder="1" applyAlignment="1" applyProtection="1">
      <alignment horizontal="center" vertical="center"/>
      <protection/>
    </xf>
    <xf numFmtId="49" fontId="40" fillId="33" borderId="37" xfId="0" applyNumberFormat="1" applyFont="1" applyFill="1" applyBorder="1" applyAlignment="1">
      <alignment horizontal="center" vertical="center" wrapText="1"/>
    </xf>
    <xf numFmtId="49" fontId="40" fillId="33" borderId="33" xfId="0" applyNumberFormat="1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196" fontId="14" fillId="33" borderId="24" xfId="0" applyNumberFormat="1" applyFont="1" applyFill="1" applyBorder="1" applyAlignment="1" applyProtection="1">
      <alignment horizontal="center" vertical="center"/>
      <protection/>
    </xf>
    <xf numFmtId="196" fontId="14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91" xfId="0" applyFont="1" applyBorder="1" applyAlignment="1">
      <alignment/>
    </xf>
    <xf numFmtId="0" fontId="16" fillId="0" borderId="93" xfId="0" applyFont="1" applyBorder="1" applyAlignment="1">
      <alignment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16" fillId="0" borderId="93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92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16" fillId="0" borderId="87" xfId="0" applyFont="1" applyBorder="1" applyAlignment="1">
      <alignment horizontal="center" vertical="center" wrapText="1"/>
    </xf>
    <xf numFmtId="49" fontId="6" fillId="0" borderId="60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61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62" xfId="0" applyBorder="1" applyAlignment="1">
      <alignment wrapText="1"/>
    </xf>
    <xf numFmtId="0" fontId="16" fillId="0" borderId="41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49" fontId="28" fillId="0" borderId="60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Plan Уч(бакал.) д_о 2013_14а" xfId="58"/>
    <cellStyle name="Обычный_Т_т_ЛП_бакалавр заочна_2013_201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1">
      <selection activeCell="B7" sqref="B7"/>
    </sheetView>
  </sheetViews>
  <sheetFormatPr defaultColWidth="3.375" defaultRowHeight="12.75"/>
  <cols>
    <col min="1" max="1" width="3.375" style="1068" customWidth="1"/>
    <col min="2" max="54" width="4.625" style="1068" customWidth="1"/>
    <col min="55" max="16384" width="3.375" style="1068" customWidth="1"/>
  </cols>
  <sheetData>
    <row r="1" ht="16.5" customHeight="1"/>
    <row r="2" spans="2:54" ht="30"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5" t="s">
        <v>92</v>
      </c>
      <c r="R2" s="1265"/>
      <c r="S2" s="1265"/>
      <c r="T2" s="1265"/>
      <c r="U2" s="1265"/>
      <c r="V2" s="1265"/>
      <c r="W2" s="1265"/>
      <c r="X2" s="1265"/>
      <c r="Y2" s="1265"/>
      <c r="Z2" s="1265"/>
      <c r="AA2" s="1265"/>
      <c r="AB2" s="1265"/>
      <c r="AC2" s="1265"/>
      <c r="AD2" s="1265"/>
      <c r="AE2" s="1265"/>
      <c r="AF2" s="1265"/>
      <c r="AG2" s="1265"/>
      <c r="AH2" s="1265"/>
      <c r="AI2" s="1265"/>
      <c r="AJ2" s="1265"/>
      <c r="AK2" s="1265"/>
      <c r="AL2" s="1265"/>
      <c r="AM2" s="1265"/>
      <c r="AN2" s="1265"/>
      <c r="AO2" s="1265"/>
      <c r="AP2" s="1266"/>
      <c r="AQ2" s="1266"/>
      <c r="AR2" s="1266"/>
      <c r="AS2" s="1266"/>
      <c r="AT2" s="1266"/>
      <c r="AU2" s="1266"/>
      <c r="AV2" s="1266"/>
      <c r="AW2" s="1266"/>
      <c r="AX2" s="1266"/>
      <c r="AY2" s="1266"/>
      <c r="AZ2" s="1266"/>
      <c r="BA2" s="1266"/>
      <c r="BB2" s="1266"/>
    </row>
    <row r="3" spans="2:54" ht="23.25" customHeight="1">
      <c r="B3" s="1249" t="s">
        <v>258</v>
      </c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266"/>
      <c r="AQ3" s="1266"/>
      <c r="AR3" s="1266"/>
      <c r="AS3" s="1266"/>
      <c r="AT3" s="1266"/>
      <c r="AU3" s="1266"/>
      <c r="AV3" s="1266"/>
      <c r="AW3" s="1266"/>
      <c r="AX3" s="1266"/>
      <c r="AY3" s="1266"/>
      <c r="AZ3" s="1266"/>
      <c r="BA3" s="1266"/>
      <c r="BB3" s="1266"/>
    </row>
    <row r="4" spans="2:54" ht="25.5" customHeight="1">
      <c r="B4" s="1249" t="s">
        <v>259</v>
      </c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67" t="s">
        <v>16</v>
      </c>
      <c r="R4" s="1267"/>
      <c r="S4" s="1267"/>
      <c r="T4" s="1267"/>
      <c r="U4" s="1267"/>
      <c r="V4" s="1267"/>
      <c r="W4" s="1267"/>
      <c r="X4" s="1267"/>
      <c r="Y4" s="1267"/>
      <c r="Z4" s="1267"/>
      <c r="AA4" s="1267"/>
      <c r="AB4" s="1267"/>
      <c r="AC4" s="1267"/>
      <c r="AD4" s="1267"/>
      <c r="AE4" s="1267"/>
      <c r="AF4" s="1267"/>
      <c r="AG4" s="1267"/>
      <c r="AH4" s="1267"/>
      <c r="AI4" s="1267"/>
      <c r="AJ4" s="1267"/>
      <c r="AK4" s="1267"/>
      <c r="AL4" s="1267"/>
      <c r="AM4" s="1267"/>
      <c r="AN4" s="1267"/>
      <c r="AO4" s="1267"/>
      <c r="AP4" s="1266"/>
      <c r="AQ4" s="1266"/>
      <c r="AR4" s="1266"/>
      <c r="AS4" s="1266"/>
      <c r="AT4" s="1266"/>
      <c r="AU4" s="1266"/>
      <c r="AV4" s="1266"/>
      <c r="AW4" s="1266"/>
      <c r="AX4" s="1266"/>
      <c r="AY4" s="1266"/>
      <c r="AZ4" s="1266"/>
      <c r="BA4" s="1266"/>
      <c r="BB4" s="1266"/>
    </row>
    <row r="5" spans="2:54" ht="29.25" customHeight="1">
      <c r="B5" s="1257" t="s">
        <v>546</v>
      </c>
      <c r="C5" s="1257"/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7"/>
      <c r="P5" s="1257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071"/>
      <c r="AL5" s="1071"/>
      <c r="AM5" s="1071"/>
      <c r="AN5" s="1071"/>
      <c r="AO5" s="1258" t="s">
        <v>353</v>
      </c>
      <c r="AP5" s="1258"/>
      <c r="AQ5" s="1258"/>
      <c r="AR5" s="1258"/>
      <c r="AS5" s="1258"/>
      <c r="AT5" s="1258"/>
      <c r="AU5" s="1258"/>
      <c r="AV5" s="1258"/>
      <c r="AW5" s="1258"/>
      <c r="AX5" s="1258"/>
      <c r="AY5" s="1258"/>
      <c r="AZ5" s="1258"/>
      <c r="BA5" s="1258"/>
      <c r="BB5" s="1258"/>
    </row>
    <row r="6" spans="2:54" s="1073" customFormat="1" ht="23.25" customHeight="1">
      <c r="B6" s="1259" t="s">
        <v>569</v>
      </c>
      <c r="C6" s="1259"/>
      <c r="D6" s="1259"/>
      <c r="E6" s="1259"/>
      <c r="F6" s="1259"/>
      <c r="G6" s="1259"/>
      <c r="H6" s="1259"/>
      <c r="I6" s="1259"/>
      <c r="J6" s="1259"/>
      <c r="K6" s="1259"/>
      <c r="L6" s="1259"/>
      <c r="M6" s="1259"/>
      <c r="N6" s="1259"/>
      <c r="O6" s="1259"/>
      <c r="P6" s="1259"/>
      <c r="Q6" s="1072"/>
      <c r="R6" s="1072"/>
      <c r="S6" s="1072"/>
      <c r="T6" s="1072"/>
      <c r="U6" s="1072"/>
      <c r="V6" s="1072"/>
      <c r="W6" s="1072"/>
      <c r="X6" s="1072"/>
      <c r="Y6" s="1072"/>
      <c r="Z6" s="1072"/>
      <c r="AA6" s="1072"/>
      <c r="AB6" s="1072"/>
      <c r="AC6" s="1072"/>
      <c r="AD6" s="1072"/>
      <c r="AE6" s="1072"/>
      <c r="AF6" s="1072"/>
      <c r="AG6" s="1072"/>
      <c r="AH6" s="1072"/>
      <c r="AI6" s="1072"/>
      <c r="AJ6" s="1072"/>
      <c r="AK6" s="1072"/>
      <c r="AL6" s="1072"/>
      <c r="AM6" s="1072"/>
      <c r="AN6" s="1072"/>
      <c r="AO6" s="1258"/>
      <c r="AP6" s="1258"/>
      <c r="AQ6" s="1258"/>
      <c r="AR6" s="1258"/>
      <c r="AS6" s="1258"/>
      <c r="AT6" s="1258"/>
      <c r="AU6" s="1258"/>
      <c r="AV6" s="1258"/>
      <c r="AW6" s="1258"/>
      <c r="AX6" s="1258"/>
      <c r="AY6" s="1258"/>
      <c r="AZ6" s="1258"/>
      <c r="BA6" s="1258"/>
      <c r="BB6" s="1258"/>
    </row>
    <row r="7" spans="2:54" s="1073" customFormat="1" ht="22.5" customHeight="1"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258"/>
      <c r="AP7" s="1258"/>
      <c r="AQ7" s="1258"/>
      <c r="AR7" s="1258"/>
      <c r="AS7" s="1258"/>
      <c r="AT7" s="1258"/>
      <c r="AU7" s="1258"/>
      <c r="AV7" s="1258"/>
      <c r="AW7" s="1258"/>
      <c r="AX7" s="1258"/>
      <c r="AY7" s="1258"/>
      <c r="AZ7" s="1258"/>
      <c r="BA7" s="1258"/>
      <c r="BB7" s="1258"/>
    </row>
    <row r="8" spans="2:54" s="1073" customFormat="1" ht="23.25" customHeight="1">
      <c r="B8" s="1249" t="s">
        <v>58</v>
      </c>
      <c r="C8" s="1249"/>
      <c r="D8" s="1249"/>
      <c r="E8" s="1249"/>
      <c r="F8" s="1249"/>
      <c r="G8" s="1249"/>
      <c r="H8" s="1249"/>
      <c r="I8" s="1249"/>
      <c r="J8" s="1249"/>
      <c r="K8" s="1249"/>
      <c r="L8" s="1249"/>
      <c r="M8" s="1249"/>
      <c r="N8" s="1249"/>
      <c r="O8" s="1249"/>
      <c r="P8" s="1249"/>
      <c r="Q8" s="1260" t="s">
        <v>70</v>
      </c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1"/>
      <c r="AC8" s="1261"/>
      <c r="AD8" s="1261"/>
      <c r="AE8" s="1261"/>
      <c r="AF8" s="1261"/>
      <c r="AG8" s="1261"/>
      <c r="AH8" s="1261"/>
      <c r="AI8" s="1261"/>
      <c r="AJ8" s="1261"/>
      <c r="AK8" s="1261"/>
      <c r="AL8" s="1261"/>
      <c r="AM8" s="1261"/>
      <c r="AN8" s="1261"/>
      <c r="AO8" s="1262" t="s">
        <v>563</v>
      </c>
      <c r="AP8" s="1263"/>
      <c r="AQ8" s="1263"/>
      <c r="AR8" s="1263"/>
      <c r="AS8" s="1263"/>
      <c r="AT8" s="1263"/>
      <c r="AU8" s="1263"/>
      <c r="AV8" s="1263"/>
      <c r="AW8" s="1263"/>
      <c r="AX8" s="1263"/>
      <c r="AY8" s="1263"/>
      <c r="AZ8" s="1263"/>
      <c r="BA8" s="1263"/>
      <c r="BB8" s="1263"/>
    </row>
    <row r="9" spans="2:54" s="1073" customFormat="1" ht="27.75" customHeight="1">
      <c r="B9" s="1249" t="s">
        <v>262</v>
      </c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50" t="s">
        <v>547</v>
      </c>
      <c r="R9" s="1251"/>
      <c r="S9" s="1251"/>
      <c r="T9" s="1251"/>
      <c r="U9" s="1251"/>
      <c r="V9" s="1251"/>
      <c r="W9" s="1251"/>
      <c r="X9" s="1251"/>
      <c r="Y9" s="1251"/>
      <c r="Z9" s="1251"/>
      <c r="AA9" s="1251"/>
      <c r="AB9" s="1251"/>
      <c r="AC9" s="1072"/>
      <c r="AD9" s="1072"/>
      <c r="AE9" s="1072"/>
      <c r="AF9" s="1072"/>
      <c r="AG9" s="1072"/>
      <c r="AH9" s="1072"/>
      <c r="AI9" s="1072"/>
      <c r="AJ9" s="1072"/>
      <c r="AK9" s="1072"/>
      <c r="AL9" s="1072"/>
      <c r="AM9" s="1072"/>
      <c r="AN9" s="1072"/>
      <c r="AO9" s="1074"/>
      <c r="AP9" s="1074"/>
      <c r="AQ9" s="1074"/>
      <c r="AR9" s="1074"/>
      <c r="AS9" s="1074"/>
      <c r="AT9" s="1074"/>
      <c r="AU9" s="1074"/>
      <c r="AV9" s="1074"/>
      <c r="AW9" s="1074"/>
      <c r="AX9" s="1074"/>
      <c r="AY9" s="1074"/>
      <c r="AZ9" s="1074"/>
      <c r="BA9" s="1074"/>
      <c r="BB9" s="1074"/>
    </row>
    <row r="10" spans="2:54" s="1073" customFormat="1" ht="27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250" t="s">
        <v>564</v>
      </c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1251"/>
      <c r="AK10" s="1251"/>
      <c r="AL10" s="1251"/>
      <c r="AM10" s="1072"/>
      <c r="AN10" s="1072"/>
      <c r="AO10" s="1252" t="s">
        <v>548</v>
      </c>
      <c r="AP10" s="1252"/>
      <c r="AQ10" s="1252"/>
      <c r="AR10" s="1252"/>
      <c r="AS10" s="1252"/>
      <c r="AT10" s="1252"/>
      <c r="AU10" s="1252"/>
      <c r="AV10" s="1252"/>
      <c r="AW10" s="1252"/>
      <c r="AX10" s="1252"/>
      <c r="AY10" s="1252"/>
      <c r="AZ10" s="1252"/>
      <c r="BA10" s="1252"/>
      <c r="BB10" s="1252"/>
    </row>
    <row r="11" spans="2:54" s="1073" customFormat="1" ht="27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250" t="s">
        <v>565</v>
      </c>
      <c r="R11" s="1251"/>
      <c r="S11" s="1251"/>
      <c r="T11" s="1251"/>
      <c r="U11" s="1251"/>
      <c r="V11" s="1251"/>
      <c r="W11" s="1251"/>
      <c r="X11" s="1251"/>
      <c r="Y11" s="1251"/>
      <c r="Z11" s="1251"/>
      <c r="AA11" s="1251"/>
      <c r="AB11" s="1251"/>
      <c r="AC11" s="1251"/>
      <c r="AD11" s="1251"/>
      <c r="AE11" s="1251"/>
      <c r="AF11" s="1251"/>
      <c r="AG11" s="1251"/>
      <c r="AH11" s="1251"/>
      <c r="AI11" s="1251"/>
      <c r="AJ11" s="1251"/>
      <c r="AK11" s="1251"/>
      <c r="AL11" s="1254"/>
      <c r="AM11" s="1072"/>
      <c r="AN11" s="1072"/>
      <c r="AO11" s="1253"/>
      <c r="AP11" s="1253"/>
      <c r="AQ11" s="1253"/>
      <c r="AR11" s="1253"/>
      <c r="AS11" s="1253"/>
      <c r="AT11" s="1253"/>
      <c r="AU11" s="1253"/>
      <c r="AV11" s="1253"/>
      <c r="AW11" s="1253"/>
      <c r="AX11" s="1253"/>
      <c r="AY11" s="1253"/>
      <c r="AZ11" s="1253"/>
      <c r="BA11" s="1253"/>
      <c r="BB11" s="1253"/>
    </row>
    <row r="12" spans="2:54" s="1073" customFormat="1" ht="27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254"/>
      <c r="R12" s="1254"/>
      <c r="S12" s="1254"/>
      <c r="T12" s="1254"/>
      <c r="U12" s="1254"/>
      <c r="V12" s="1254"/>
      <c r="W12" s="1254"/>
      <c r="X12" s="1254"/>
      <c r="Y12" s="1254"/>
      <c r="Z12" s="1254"/>
      <c r="AA12" s="1254"/>
      <c r="AB12" s="1254"/>
      <c r="AC12" s="1254"/>
      <c r="AD12" s="1254"/>
      <c r="AE12" s="1254"/>
      <c r="AF12" s="1254"/>
      <c r="AG12" s="1254"/>
      <c r="AH12" s="1254"/>
      <c r="AI12" s="1254"/>
      <c r="AJ12" s="1254"/>
      <c r="AK12" s="1254"/>
      <c r="AL12" s="1254"/>
      <c r="AM12" s="1075"/>
      <c r="AN12" s="1075"/>
      <c r="AO12" s="1076"/>
      <c r="AP12" s="1076"/>
      <c r="AQ12" s="1076"/>
      <c r="AR12" s="1076"/>
      <c r="AS12" s="1076"/>
      <c r="AT12" s="1076"/>
      <c r="AU12" s="1076"/>
      <c r="AV12" s="1076"/>
      <c r="AW12" s="1076"/>
      <c r="AX12" s="1076"/>
      <c r="AY12" s="1076"/>
      <c r="AZ12" s="1076"/>
      <c r="BA12" s="1076"/>
      <c r="BB12" s="1076"/>
    </row>
    <row r="13" spans="2:54" s="1073" customFormat="1" ht="56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255" t="s">
        <v>566</v>
      </c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5"/>
      <c r="AI13" s="1255"/>
      <c r="AJ13" s="1255"/>
      <c r="AK13" s="1255"/>
      <c r="AL13" s="1255"/>
      <c r="AM13" s="1255"/>
      <c r="AN13" s="1255"/>
      <c r="AO13" s="1255"/>
      <c r="AP13" s="1256"/>
      <c r="AQ13" s="1256"/>
      <c r="AR13" s="1256"/>
      <c r="AS13" s="1256"/>
      <c r="AT13" s="1256"/>
      <c r="AU13" s="1256"/>
      <c r="AV13" s="1256"/>
      <c r="AW13" s="1256"/>
      <c r="AX13" s="1256"/>
      <c r="AY13" s="1256"/>
      <c r="AZ13" s="1256"/>
      <c r="BA13" s="1256"/>
      <c r="BB13" s="1256"/>
    </row>
    <row r="14" spans="17:54" s="1073" customFormat="1" ht="13.5" customHeight="1">
      <c r="Q14" s="1244"/>
      <c r="R14" s="1244"/>
      <c r="S14" s="1244"/>
      <c r="T14" s="1244"/>
      <c r="U14" s="1244"/>
      <c r="V14" s="1244"/>
      <c r="W14" s="1244"/>
      <c r="X14" s="1244"/>
      <c r="Y14" s="1244"/>
      <c r="Z14" s="1244"/>
      <c r="AA14" s="1244"/>
      <c r="AB14" s="1244"/>
      <c r="AC14" s="1244"/>
      <c r="AD14" s="1244"/>
      <c r="AE14" s="1244"/>
      <c r="AF14" s="1244"/>
      <c r="AG14" s="1244"/>
      <c r="AH14" s="1244"/>
      <c r="AI14" s="1244"/>
      <c r="AJ14" s="1244"/>
      <c r="AK14" s="1244"/>
      <c r="AL14" s="1244"/>
      <c r="AM14" s="1244"/>
      <c r="AN14" s="1244"/>
      <c r="AO14" s="1244"/>
      <c r="AP14" s="1244"/>
      <c r="AQ14" s="1244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7:54" s="1073" customFormat="1" ht="26.25" customHeight="1">
      <c r="Q15" s="1245" t="s">
        <v>549</v>
      </c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6"/>
      <c r="AF15" s="1246"/>
      <c r="AG15" s="1246"/>
      <c r="AH15" s="1246"/>
      <c r="AI15" s="1246"/>
      <c r="AJ15" s="1246"/>
      <c r="AK15" s="1246"/>
      <c r="AL15" s="1246"/>
      <c r="AM15" s="1246"/>
      <c r="AN15" s="1246"/>
      <c r="AP15" s="1077"/>
      <c r="AQ15" s="1077"/>
      <c r="AR15" s="1077"/>
      <c r="AS15" s="1077"/>
      <c r="AT15" s="1077"/>
      <c r="AU15" s="1077"/>
      <c r="AV15" s="1077"/>
      <c r="AW15" s="1077"/>
      <c r="AX15" s="1077"/>
      <c r="AY15" s="1077"/>
      <c r="AZ15" s="1077"/>
      <c r="BA15" s="1077"/>
      <c r="BB15" s="1077"/>
    </row>
    <row r="16" spans="42:54" s="1073" customFormat="1" ht="18">
      <c r="AP16" s="1077"/>
      <c r="AQ16" s="1077"/>
      <c r="AR16" s="1077"/>
      <c r="AS16" s="1077"/>
      <c r="AT16" s="1077"/>
      <c r="AU16" s="1077"/>
      <c r="AV16" s="1077"/>
      <c r="AW16" s="1077"/>
      <c r="AX16" s="1077"/>
      <c r="AY16" s="1077"/>
      <c r="AZ16" s="1077"/>
      <c r="BA16" s="1077"/>
      <c r="BB16" s="1077"/>
    </row>
    <row r="17" spans="2:54" s="1073" customFormat="1" ht="22.5">
      <c r="B17" s="1247" t="s">
        <v>550</v>
      </c>
      <c r="C17" s="1247"/>
      <c r="D17" s="1247"/>
      <c r="E17" s="1247"/>
      <c r="F17" s="1247"/>
      <c r="G17" s="1247"/>
      <c r="H17" s="1247"/>
      <c r="I17" s="1247"/>
      <c r="J17" s="1247"/>
      <c r="K17" s="1247"/>
      <c r="L17" s="1247"/>
      <c r="M17" s="1247"/>
      <c r="N17" s="1247"/>
      <c r="O17" s="1247"/>
      <c r="P17" s="1247"/>
      <c r="Q17" s="1247"/>
      <c r="R17" s="1247"/>
      <c r="S17" s="1247"/>
      <c r="T17" s="1247"/>
      <c r="U17" s="1247"/>
      <c r="V17" s="1247"/>
      <c r="W17" s="1247"/>
      <c r="X17" s="1247"/>
      <c r="Y17" s="1247"/>
      <c r="Z17" s="1247"/>
      <c r="AA17" s="1247"/>
      <c r="AB17" s="1247"/>
      <c r="AC17" s="1247"/>
      <c r="AD17" s="1247"/>
      <c r="AE17" s="1247"/>
      <c r="AF17" s="1247"/>
      <c r="AG17" s="1247"/>
      <c r="AH17" s="1247"/>
      <c r="AI17" s="1247"/>
      <c r="AJ17" s="1247"/>
      <c r="AK17" s="1247"/>
      <c r="AL17" s="1247"/>
      <c r="AM17" s="1247"/>
      <c r="AN17" s="1247"/>
      <c r="AO17" s="1247"/>
      <c r="AP17" s="1247"/>
      <c r="AQ17" s="1247"/>
      <c r="AR17" s="1247"/>
      <c r="AS17" s="1247"/>
      <c r="AT17" s="1247"/>
      <c r="AU17" s="1247"/>
      <c r="AV17" s="1247"/>
      <c r="AW17" s="1247"/>
      <c r="AX17" s="1247"/>
      <c r="AY17" s="1247"/>
      <c r="AZ17" s="1247"/>
      <c r="BA17" s="1247"/>
      <c r="BB17" s="1247"/>
    </row>
    <row r="18" spans="2:54" s="1073" customFormat="1" ht="18"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1078"/>
      <c r="AL18" s="1078"/>
      <c r="AM18" s="1078"/>
      <c r="AN18" s="1078"/>
      <c r="AO18" s="1078"/>
      <c r="AP18" s="1078"/>
      <c r="AQ18" s="1078"/>
      <c r="AR18" s="1078"/>
      <c r="AS18" s="1078"/>
      <c r="AT18" s="1078"/>
      <c r="AU18" s="1078"/>
      <c r="AV18" s="1078"/>
      <c r="AW18" s="1078"/>
      <c r="AX18" s="1078"/>
      <c r="AY18" s="1078"/>
      <c r="AZ18" s="1078"/>
      <c r="BA18" s="1078"/>
      <c r="BB18" s="1078"/>
    </row>
    <row r="19" spans="2:54" ht="18" customHeight="1">
      <c r="B19" s="1248" t="s">
        <v>12</v>
      </c>
      <c r="C19" s="1242" t="s">
        <v>0</v>
      </c>
      <c r="D19" s="1242"/>
      <c r="E19" s="1242"/>
      <c r="F19" s="1242"/>
      <c r="G19" s="1242" t="s">
        <v>1</v>
      </c>
      <c r="H19" s="1242"/>
      <c r="I19" s="1242"/>
      <c r="J19" s="1242"/>
      <c r="K19" s="1239" t="s">
        <v>2</v>
      </c>
      <c r="L19" s="1240"/>
      <c r="M19" s="1240"/>
      <c r="N19" s="1241"/>
      <c r="O19" s="1239" t="s">
        <v>3</v>
      </c>
      <c r="P19" s="1240"/>
      <c r="Q19" s="1240"/>
      <c r="R19" s="1240"/>
      <c r="S19" s="1241"/>
      <c r="T19" s="1239" t="s">
        <v>4</v>
      </c>
      <c r="U19" s="1243"/>
      <c r="V19" s="1243"/>
      <c r="W19" s="1243"/>
      <c r="X19" s="1241"/>
      <c r="Y19" s="1242" t="s">
        <v>5</v>
      </c>
      <c r="Z19" s="1242"/>
      <c r="AA19" s="1242"/>
      <c r="AB19" s="1242"/>
      <c r="AC19" s="1239" t="s">
        <v>6</v>
      </c>
      <c r="AD19" s="1240"/>
      <c r="AE19" s="1240"/>
      <c r="AF19" s="1241"/>
      <c r="AG19" s="1239" t="s">
        <v>7</v>
      </c>
      <c r="AH19" s="1240"/>
      <c r="AI19" s="1240"/>
      <c r="AJ19" s="1241"/>
      <c r="AK19" s="1239" t="s">
        <v>8</v>
      </c>
      <c r="AL19" s="1240"/>
      <c r="AM19" s="1240"/>
      <c r="AN19" s="1240"/>
      <c r="AO19" s="1241"/>
      <c r="AP19" s="1242" t="s">
        <v>9</v>
      </c>
      <c r="AQ19" s="1242"/>
      <c r="AR19" s="1242"/>
      <c r="AS19" s="1242"/>
      <c r="AT19" s="1239" t="s">
        <v>10</v>
      </c>
      <c r="AU19" s="1243"/>
      <c r="AV19" s="1243"/>
      <c r="AW19" s="1243"/>
      <c r="AX19" s="1241"/>
      <c r="AY19" s="1243" t="s">
        <v>11</v>
      </c>
      <c r="AZ19" s="1240"/>
      <c r="BA19" s="1240"/>
      <c r="BB19" s="1241"/>
    </row>
    <row r="20" spans="2:54" s="1079" customFormat="1" ht="20.25" customHeight="1">
      <c r="B20" s="1248"/>
      <c r="C20" s="241">
        <v>1</v>
      </c>
      <c r="D20" s="241">
        <v>2</v>
      </c>
      <c r="E20" s="241">
        <v>3</v>
      </c>
      <c r="F20" s="241">
        <v>4</v>
      </c>
      <c r="G20" s="241">
        <v>5</v>
      </c>
      <c r="H20" s="241">
        <v>6</v>
      </c>
      <c r="I20" s="241">
        <v>7</v>
      </c>
      <c r="J20" s="241">
        <v>8</v>
      </c>
      <c r="K20" s="241">
        <v>9</v>
      </c>
      <c r="L20" s="241">
        <v>10</v>
      </c>
      <c r="M20" s="241">
        <v>11</v>
      </c>
      <c r="N20" s="241">
        <v>12</v>
      </c>
      <c r="O20" s="241">
        <v>13</v>
      </c>
      <c r="P20" s="241">
        <v>14</v>
      </c>
      <c r="Q20" s="241">
        <v>15</v>
      </c>
      <c r="R20" s="241">
        <v>16</v>
      </c>
      <c r="S20" s="241">
        <v>17</v>
      </c>
      <c r="T20" s="241">
        <v>18</v>
      </c>
      <c r="U20" s="241">
        <v>19</v>
      </c>
      <c r="V20" s="241">
        <v>20</v>
      </c>
      <c r="W20" s="241">
        <v>21</v>
      </c>
      <c r="X20" s="241">
        <v>22</v>
      </c>
      <c r="Y20" s="241">
        <v>23</v>
      </c>
      <c r="Z20" s="241">
        <v>24</v>
      </c>
      <c r="AA20" s="241">
        <v>25</v>
      </c>
      <c r="AB20" s="241">
        <v>26</v>
      </c>
      <c r="AC20" s="241">
        <v>27</v>
      </c>
      <c r="AD20" s="241">
        <v>28</v>
      </c>
      <c r="AE20" s="241">
        <v>29</v>
      </c>
      <c r="AF20" s="241">
        <v>30</v>
      </c>
      <c r="AG20" s="241">
        <v>31</v>
      </c>
      <c r="AH20" s="241">
        <v>32</v>
      </c>
      <c r="AI20" s="241">
        <v>33</v>
      </c>
      <c r="AJ20" s="241">
        <v>34</v>
      </c>
      <c r="AK20" s="241">
        <v>35</v>
      </c>
      <c r="AL20" s="241">
        <v>36</v>
      </c>
      <c r="AM20" s="241">
        <v>37</v>
      </c>
      <c r="AN20" s="241">
        <v>38</v>
      </c>
      <c r="AO20" s="241">
        <v>39</v>
      </c>
      <c r="AP20" s="241">
        <v>40</v>
      </c>
      <c r="AQ20" s="241">
        <v>41</v>
      </c>
      <c r="AR20" s="241">
        <v>42</v>
      </c>
      <c r="AS20" s="241">
        <v>43</v>
      </c>
      <c r="AT20" s="241">
        <v>44</v>
      </c>
      <c r="AU20" s="241">
        <v>45</v>
      </c>
      <c r="AV20" s="241">
        <v>46</v>
      </c>
      <c r="AW20" s="241">
        <v>47</v>
      </c>
      <c r="AX20" s="241">
        <v>48</v>
      </c>
      <c r="AY20" s="241">
        <v>49</v>
      </c>
      <c r="AZ20" s="241">
        <v>50</v>
      </c>
      <c r="BA20" s="241">
        <v>51</v>
      </c>
      <c r="BB20" s="241">
        <v>52</v>
      </c>
    </row>
    <row r="21" spans="2:54" ht="19.5" customHeight="1">
      <c r="B21" s="1034" t="s">
        <v>128</v>
      </c>
      <c r="C21" s="238" t="s">
        <v>60</v>
      </c>
      <c r="D21" s="2"/>
      <c r="E21" s="237"/>
      <c r="F21" s="238"/>
      <c r="G21" s="238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18</v>
      </c>
      <c r="S21" s="2" t="s">
        <v>60</v>
      </c>
      <c r="T21" s="2" t="s">
        <v>20</v>
      </c>
      <c r="U21" s="2" t="s">
        <v>20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18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  <c r="BB21" s="2" t="s">
        <v>20</v>
      </c>
    </row>
    <row r="22" spans="2:54" ht="19.5" customHeight="1">
      <c r="B22" s="2" t="s">
        <v>129</v>
      </c>
      <c r="C22" s="238" t="s">
        <v>60</v>
      </c>
      <c r="D22" s="2"/>
      <c r="E22" s="2"/>
      <c r="F22" s="2"/>
      <c r="G22" s="238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18</v>
      </c>
      <c r="S22" s="2" t="s">
        <v>60</v>
      </c>
      <c r="T22" s="2" t="s">
        <v>567</v>
      </c>
      <c r="U22" s="2" t="s">
        <v>20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18</v>
      </c>
      <c r="AS22" s="2" t="s">
        <v>568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  <c r="BB22" s="2" t="s">
        <v>20</v>
      </c>
    </row>
    <row r="23" spans="2:54" ht="19.5" customHeight="1">
      <c r="B23" s="2" t="s">
        <v>130</v>
      </c>
      <c r="C23" s="238" t="s">
        <v>60</v>
      </c>
      <c r="D23" s="2" t="s">
        <v>173</v>
      </c>
      <c r="E23" s="2"/>
      <c r="F23" s="2"/>
      <c r="G23" s="238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18</v>
      </c>
      <c r="S23" s="2" t="s">
        <v>80</v>
      </c>
      <c r="T23" s="2" t="s">
        <v>20</v>
      </c>
      <c r="U23" s="2" t="s">
        <v>20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 t="s">
        <v>81</v>
      </c>
      <c r="AR23" s="2" t="s">
        <v>18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  <c r="BB23" s="2" t="s">
        <v>20</v>
      </c>
    </row>
    <row r="24" spans="2:54" ht="19.5" customHeight="1">
      <c r="B24" s="2" t="s">
        <v>131</v>
      </c>
      <c r="C24" s="238" t="s">
        <v>60</v>
      </c>
      <c r="D24" s="2" t="s">
        <v>173</v>
      </c>
      <c r="E24" s="2"/>
      <c r="F24" s="2"/>
      <c r="G24" s="238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18</v>
      </c>
      <c r="S24" s="2" t="s">
        <v>80</v>
      </c>
      <c r="T24" s="2" t="s">
        <v>567</v>
      </c>
      <c r="U24" s="2" t="s">
        <v>20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 t="s">
        <v>81</v>
      </c>
      <c r="AR24" s="2" t="s">
        <v>568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  <c r="BB24" s="2" t="s">
        <v>20</v>
      </c>
    </row>
    <row r="25" spans="2:54" ht="19.5" customHeight="1">
      <c r="B25" s="2" t="s">
        <v>132</v>
      </c>
      <c r="C25" s="238" t="s">
        <v>60</v>
      </c>
      <c r="D25" s="2" t="s">
        <v>173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"/>
      <c r="O25" s="240"/>
      <c r="P25" s="240"/>
      <c r="Q25" s="240"/>
      <c r="R25" s="2" t="s">
        <v>18</v>
      </c>
      <c r="S25" s="2" t="s">
        <v>80</v>
      </c>
      <c r="T25" s="2" t="s">
        <v>60</v>
      </c>
      <c r="U25" s="2" t="s">
        <v>20</v>
      </c>
      <c r="V25" s="237"/>
      <c r="W25" s="237"/>
      <c r="X25" s="240"/>
      <c r="Y25" s="240"/>
      <c r="Z25" s="240"/>
      <c r="AA25" s="240"/>
      <c r="AB25" s="240"/>
      <c r="AC25" s="240"/>
      <c r="AD25" s="240" t="s">
        <v>81</v>
      </c>
      <c r="AE25" s="240" t="s">
        <v>18</v>
      </c>
      <c r="AF25" s="240" t="s">
        <v>551</v>
      </c>
      <c r="AG25" s="240" t="s">
        <v>551</v>
      </c>
      <c r="AH25" s="240" t="s">
        <v>551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13</v>
      </c>
      <c r="AR25" s="240" t="s">
        <v>350</v>
      </c>
      <c r="AS25" s="240" t="s">
        <v>350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  <c r="BB25" s="237" t="s">
        <v>77</v>
      </c>
    </row>
    <row r="26" spans="2:54" s="1081" customFormat="1" ht="21" customHeight="1">
      <c r="B26" s="1211" t="s">
        <v>552</v>
      </c>
      <c r="C26" s="1211"/>
      <c r="D26" s="1211"/>
      <c r="E26" s="1211"/>
      <c r="F26" s="1211"/>
      <c r="G26" s="1211"/>
      <c r="H26" s="1211"/>
      <c r="I26" s="1211"/>
      <c r="J26" s="1211"/>
      <c r="K26" s="1212"/>
      <c r="L26" s="1212"/>
      <c r="M26" s="1212"/>
      <c r="N26" s="1212"/>
      <c r="O26" s="1212"/>
      <c r="P26" s="1212"/>
      <c r="Q26" s="1212"/>
      <c r="R26" s="1212"/>
      <c r="S26" s="1212"/>
      <c r="T26" s="1212"/>
      <c r="U26" s="1212"/>
      <c r="V26" s="1212"/>
      <c r="W26" s="1212"/>
      <c r="X26" s="1212"/>
      <c r="Y26" s="1212"/>
      <c r="Z26" s="1212"/>
      <c r="AA26" s="1212"/>
      <c r="AB26" s="1212"/>
      <c r="AC26" s="1212"/>
      <c r="AD26" s="1212"/>
      <c r="AE26" s="1212"/>
      <c r="AF26" s="1212"/>
      <c r="AG26" s="1212"/>
      <c r="AH26" s="1212"/>
      <c r="AI26" s="1212"/>
      <c r="AJ26" s="1212"/>
      <c r="AK26" s="1212"/>
      <c r="AL26" s="1212"/>
      <c r="AM26" s="1212"/>
      <c r="AN26" s="1212"/>
      <c r="AO26" s="1212"/>
      <c r="AP26" s="1212"/>
      <c r="AQ26" s="1212"/>
      <c r="AR26" s="1212"/>
      <c r="AS26" s="1212"/>
      <c r="AT26" s="1212"/>
      <c r="AU26" s="1212"/>
      <c r="AV26" s="1212"/>
      <c r="AW26" s="1080"/>
      <c r="AX26" s="1080"/>
      <c r="AY26" s="1080"/>
      <c r="AZ26" s="1080"/>
      <c r="BA26" s="1080"/>
      <c r="BB26" s="1068"/>
    </row>
    <row r="27" spans="49:53" ht="15">
      <c r="AW27" s="1080"/>
      <c r="AX27" s="1080"/>
      <c r="AY27" s="1080"/>
      <c r="AZ27" s="1080"/>
      <c r="BA27" s="1080"/>
    </row>
    <row r="28" spans="2:54" ht="21.75" customHeight="1">
      <c r="B28" s="1082" t="s">
        <v>553</v>
      </c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3"/>
      <c r="W28" s="1083"/>
      <c r="X28" s="1083"/>
      <c r="Y28" s="1083"/>
      <c r="Z28" s="1083"/>
      <c r="AA28" s="1083"/>
      <c r="AB28" s="1083"/>
      <c r="AC28" s="1213" t="s">
        <v>554</v>
      </c>
      <c r="AD28" s="1213"/>
      <c r="AE28" s="1213"/>
      <c r="AF28" s="1213"/>
      <c r="AG28" s="1213"/>
      <c r="AH28" s="1213"/>
      <c r="AI28" s="1213"/>
      <c r="AJ28" s="1213"/>
      <c r="AK28" s="1213"/>
      <c r="AL28" s="1213"/>
      <c r="AM28" s="1213"/>
      <c r="AN28" s="1213"/>
      <c r="AO28" s="1213"/>
      <c r="AP28" s="1083"/>
      <c r="AQ28" s="1213" t="s">
        <v>555</v>
      </c>
      <c r="AR28" s="1213"/>
      <c r="AS28" s="1213"/>
      <c r="AT28" s="1213"/>
      <c r="AU28" s="1213"/>
      <c r="AV28" s="1213"/>
      <c r="AW28" s="1213"/>
      <c r="AX28" s="1213"/>
      <c r="AY28" s="1213"/>
      <c r="AZ28" s="1213"/>
      <c r="BA28" s="1213"/>
      <c r="BB28" s="1213"/>
    </row>
    <row r="29" spans="2:54" ht="22.5" customHeight="1">
      <c r="B29" s="1214" t="s">
        <v>12</v>
      </c>
      <c r="C29" s="1185"/>
      <c r="D29" s="1216" t="s">
        <v>556</v>
      </c>
      <c r="E29" s="1217"/>
      <c r="F29" s="1217"/>
      <c r="G29" s="1216" t="s">
        <v>61</v>
      </c>
      <c r="H29" s="1216"/>
      <c r="I29" s="1216"/>
      <c r="J29" s="1218" t="s">
        <v>557</v>
      </c>
      <c r="K29" s="1219"/>
      <c r="L29" s="1219"/>
      <c r="M29" s="1224" t="s">
        <v>558</v>
      </c>
      <c r="N29" s="1224"/>
      <c r="O29" s="1224"/>
      <c r="P29" s="1225" t="s">
        <v>559</v>
      </c>
      <c r="Q29" s="1226"/>
      <c r="R29" s="1172" t="s">
        <v>560</v>
      </c>
      <c r="S29" s="1231"/>
      <c r="T29" s="1232"/>
      <c r="U29" s="1172" t="s">
        <v>15</v>
      </c>
      <c r="V29" s="1185"/>
      <c r="W29" s="1186"/>
      <c r="X29" s="1172" t="s">
        <v>102</v>
      </c>
      <c r="Y29" s="1185"/>
      <c r="Z29" s="1186"/>
      <c r="AA29" s="1084"/>
      <c r="AB29" s="1085"/>
      <c r="AC29" s="1193" t="s">
        <v>106</v>
      </c>
      <c r="AD29" s="1194"/>
      <c r="AE29" s="1194"/>
      <c r="AF29" s="1194"/>
      <c r="AG29" s="1194"/>
      <c r="AH29" s="1194"/>
      <c r="AI29" s="1195"/>
      <c r="AJ29" s="1172" t="s">
        <v>561</v>
      </c>
      <c r="AK29" s="1173"/>
      <c r="AL29" s="1174"/>
      <c r="AM29" s="1172" t="s">
        <v>108</v>
      </c>
      <c r="AN29" s="1173"/>
      <c r="AO29" s="1174"/>
      <c r="AP29" s="1086"/>
      <c r="AQ29" s="1202" t="s">
        <v>441</v>
      </c>
      <c r="AR29" s="1203"/>
      <c r="AS29" s="1204"/>
      <c r="AT29" s="1172" t="s">
        <v>562</v>
      </c>
      <c r="AU29" s="1173"/>
      <c r="AV29" s="1173"/>
      <c r="AW29" s="1173"/>
      <c r="AX29" s="1173"/>
      <c r="AY29" s="1174"/>
      <c r="AZ29" s="1172" t="s">
        <v>266</v>
      </c>
      <c r="BA29" s="1173"/>
      <c r="BB29" s="1174"/>
    </row>
    <row r="30" spans="2:54" ht="15.75" customHeight="1">
      <c r="B30" s="1187"/>
      <c r="C30" s="1215"/>
      <c r="D30" s="1217"/>
      <c r="E30" s="1217"/>
      <c r="F30" s="1217"/>
      <c r="G30" s="1216"/>
      <c r="H30" s="1216"/>
      <c r="I30" s="1216"/>
      <c r="J30" s="1220"/>
      <c r="K30" s="1221"/>
      <c r="L30" s="1221"/>
      <c r="M30" s="1224"/>
      <c r="N30" s="1224"/>
      <c r="O30" s="1224"/>
      <c r="P30" s="1227"/>
      <c r="Q30" s="1228"/>
      <c r="R30" s="1233"/>
      <c r="S30" s="1234"/>
      <c r="T30" s="1235"/>
      <c r="U30" s="1187"/>
      <c r="V30" s="1188"/>
      <c r="W30" s="1189"/>
      <c r="X30" s="1187"/>
      <c r="Y30" s="1188"/>
      <c r="Z30" s="1189"/>
      <c r="AA30" s="1084"/>
      <c r="AB30" s="1085"/>
      <c r="AC30" s="1196"/>
      <c r="AD30" s="1197"/>
      <c r="AE30" s="1197"/>
      <c r="AF30" s="1197"/>
      <c r="AG30" s="1197"/>
      <c r="AH30" s="1197"/>
      <c r="AI30" s="1198"/>
      <c r="AJ30" s="1175"/>
      <c r="AK30" s="1176"/>
      <c r="AL30" s="1177"/>
      <c r="AM30" s="1175"/>
      <c r="AN30" s="1176"/>
      <c r="AO30" s="1177"/>
      <c r="AP30" s="1087"/>
      <c r="AQ30" s="1205"/>
      <c r="AR30" s="1206"/>
      <c r="AS30" s="1207"/>
      <c r="AT30" s="1175"/>
      <c r="AU30" s="1176"/>
      <c r="AV30" s="1176"/>
      <c r="AW30" s="1176"/>
      <c r="AX30" s="1176"/>
      <c r="AY30" s="1177"/>
      <c r="AZ30" s="1175"/>
      <c r="BA30" s="1176"/>
      <c r="BB30" s="1177"/>
    </row>
    <row r="31" spans="2:54" ht="38.25" customHeight="1">
      <c r="B31" s="1190"/>
      <c r="C31" s="1191"/>
      <c r="D31" s="1217"/>
      <c r="E31" s="1217"/>
      <c r="F31" s="1217"/>
      <c r="G31" s="1216"/>
      <c r="H31" s="1216"/>
      <c r="I31" s="1216"/>
      <c r="J31" s="1222"/>
      <c r="K31" s="1223"/>
      <c r="L31" s="1223"/>
      <c r="M31" s="1224"/>
      <c r="N31" s="1224"/>
      <c r="O31" s="1224"/>
      <c r="P31" s="1229"/>
      <c r="Q31" s="1230"/>
      <c r="R31" s="1236"/>
      <c r="S31" s="1237"/>
      <c r="T31" s="1238"/>
      <c r="U31" s="1190"/>
      <c r="V31" s="1191"/>
      <c r="W31" s="1192"/>
      <c r="X31" s="1190"/>
      <c r="Y31" s="1191"/>
      <c r="Z31" s="1192"/>
      <c r="AA31" s="1084"/>
      <c r="AB31" s="1085"/>
      <c r="AC31" s="1199"/>
      <c r="AD31" s="1200"/>
      <c r="AE31" s="1200"/>
      <c r="AF31" s="1200"/>
      <c r="AG31" s="1200"/>
      <c r="AH31" s="1200"/>
      <c r="AI31" s="1201"/>
      <c r="AJ31" s="1178"/>
      <c r="AK31" s="1179"/>
      <c r="AL31" s="1180"/>
      <c r="AM31" s="1178"/>
      <c r="AN31" s="1179"/>
      <c r="AO31" s="1180"/>
      <c r="AP31" s="1087"/>
      <c r="AQ31" s="1208"/>
      <c r="AR31" s="1209"/>
      <c r="AS31" s="1210"/>
      <c r="AT31" s="1178"/>
      <c r="AU31" s="1179"/>
      <c r="AV31" s="1179"/>
      <c r="AW31" s="1179"/>
      <c r="AX31" s="1179"/>
      <c r="AY31" s="1180"/>
      <c r="AZ31" s="1178"/>
      <c r="BA31" s="1179"/>
      <c r="BB31" s="1180"/>
    </row>
    <row r="32" spans="2:54" ht="21" customHeight="1">
      <c r="B32" s="1181">
        <v>1</v>
      </c>
      <c r="C32" s="1182"/>
      <c r="D32" s="1118">
        <v>36</v>
      </c>
      <c r="E32" s="1119"/>
      <c r="F32" s="1120"/>
      <c r="G32" s="1118">
        <v>2</v>
      </c>
      <c r="H32" s="1119"/>
      <c r="I32" s="1120"/>
      <c r="J32" s="1130">
        <v>2</v>
      </c>
      <c r="K32" s="1131"/>
      <c r="L32" s="1131"/>
      <c r="M32" s="1132"/>
      <c r="N32" s="1132"/>
      <c r="O32" s="1132"/>
      <c r="P32" s="1183"/>
      <c r="Q32" s="1184"/>
      <c r="R32" s="1129"/>
      <c r="S32" s="1102"/>
      <c r="T32" s="1103"/>
      <c r="U32" s="1118">
        <v>12</v>
      </c>
      <c r="V32" s="1119"/>
      <c r="W32" s="1120"/>
      <c r="X32" s="1118">
        <f>SUM(D32:W32)</f>
        <v>52</v>
      </c>
      <c r="Y32" s="1119"/>
      <c r="Z32" s="1120"/>
      <c r="AA32" s="1084"/>
      <c r="AB32" s="1088"/>
      <c r="AC32" s="1160" t="s">
        <v>469</v>
      </c>
      <c r="AD32" s="1161"/>
      <c r="AE32" s="1161"/>
      <c r="AF32" s="1161"/>
      <c r="AG32" s="1161"/>
      <c r="AH32" s="1161"/>
      <c r="AI32" s="1162"/>
      <c r="AJ32" s="1095">
        <v>4</v>
      </c>
      <c r="AK32" s="1096"/>
      <c r="AL32" s="1097"/>
      <c r="AM32" s="1095">
        <v>2</v>
      </c>
      <c r="AN32" s="1096"/>
      <c r="AO32" s="1097"/>
      <c r="AP32" s="1089"/>
      <c r="AQ32" s="1142">
        <v>1</v>
      </c>
      <c r="AR32" s="1143"/>
      <c r="AS32" s="1144"/>
      <c r="AT32" s="1151" t="s">
        <v>425</v>
      </c>
      <c r="AU32" s="1152"/>
      <c r="AV32" s="1152"/>
      <c r="AW32" s="1152"/>
      <c r="AX32" s="1152"/>
      <c r="AY32" s="1153"/>
      <c r="AZ32" s="1133">
        <v>10</v>
      </c>
      <c r="BA32" s="1134"/>
      <c r="BB32" s="1135"/>
    </row>
    <row r="33" spans="2:54" ht="18" customHeight="1">
      <c r="B33" s="1121">
        <v>2</v>
      </c>
      <c r="C33" s="1122"/>
      <c r="D33" s="1118">
        <v>34</v>
      </c>
      <c r="E33" s="1119"/>
      <c r="F33" s="1120"/>
      <c r="G33" s="1118">
        <v>2</v>
      </c>
      <c r="H33" s="1119"/>
      <c r="I33" s="1120"/>
      <c r="J33" s="1130">
        <v>2</v>
      </c>
      <c r="K33" s="1131"/>
      <c r="L33" s="1131"/>
      <c r="M33" s="1132">
        <v>2</v>
      </c>
      <c r="N33" s="1132"/>
      <c r="O33" s="1132"/>
      <c r="P33" s="1116"/>
      <c r="Q33" s="1117"/>
      <c r="R33" s="1129"/>
      <c r="S33" s="1102"/>
      <c r="T33" s="1103"/>
      <c r="U33" s="1118">
        <v>12</v>
      </c>
      <c r="V33" s="1119"/>
      <c r="W33" s="1120"/>
      <c r="X33" s="1118">
        <f>SUM(D33:W33)</f>
        <v>52</v>
      </c>
      <c r="Y33" s="1119"/>
      <c r="Z33" s="1120"/>
      <c r="AA33" s="1084"/>
      <c r="AB33" s="1088"/>
      <c r="AC33" s="1163"/>
      <c r="AD33" s="1164"/>
      <c r="AE33" s="1164"/>
      <c r="AF33" s="1164"/>
      <c r="AG33" s="1164"/>
      <c r="AH33" s="1164"/>
      <c r="AI33" s="1165"/>
      <c r="AJ33" s="1098"/>
      <c r="AK33" s="1099"/>
      <c r="AL33" s="1100"/>
      <c r="AM33" s="1098"/>
      <c r="AN33" s="1099"/>
      <c r="AO33" s="1100"/>
      <c r="AP33" s="1090"/>
      <c r="AQ33" s="1145"/>
      <c r="AR33" s="1146"/>
      <c r="AS33" s="1147"/>
      <c r="AT33" s="1154"/>
      <c r="AU33" s="1155"/>
      <c r="AV33" s="1155"/>
      <c r="AW33" s="1155"/>
      <c r="AX33" s="1155"/>
      <c r="AY33" s="1156"/>
      <c r="AZ33" s="1136"/>
      <c r="BA33" s="1137"/>
      <c r="BB33" s="1138"/>
    </row>
    <row r="34" spans="2:54" ht="21.75" customHeight="1">
      <c r="B34" s="1121">
        <v>3</v>
      </c>
      <c r="C34" s="1122"/>
      <c r="D34" s="1118">
        <v>35</v>
      </c>
      <c r="E34" s="1119"/>
      <c r="F34" s="1120"/>
      <c r="G34" s="1107">
        <v>3</v>
      </c>
      <c r="H34" s="1108"/>
      <c r="I34" s="1109"/>
      <c r="J34" s="1130">
        <v>3</v>
      </c>
      <c r="K34" s="1131"/>
      <c r="L34" s="1131"/>
      <c r="M34" s="1132"/>
      <c r="N34" s="1132"/>
      <c r="O34" s="1132"/>
      <c r="P34" s="1116"/>
      <c r="Q34" s="1117"/>
      <c r="R34" s="1129"/>
      <c r="S34" s="1102"/>
      <c r="T34" s="1103"/>
      <c r="U34" s="1118">
        <v>11</v>
      </c>
      <c r="V34" s="1119"/>
      <c r="W34" s="1120"/>
      <c r="X34" s="1118">
        <f>SUM(D34:W34)</f>
        <v>52</v>
      </c>
      <c r="Y34" s="1119"/>
      <c r="Z34" s="1120"/>
      <c r="AA34" s="1084"/>
      <c r="AB34" s="1088"/>
      <c r="AC34" s="1166" t="s">
        <v>470</v>
      </c>
      <c r="AD34" s="1167"/>
      <c r="AE34" s="1167"/>
      <c r="AF34" s="1167"/>
      <c r="AG34" s="1167"/>
      <c r="AH34" s="1167"/>
      <c r="AI34" s="1168"/>
      <c r="AJ34" s="1095">
        <v>8</v>
      </c>
      <c r="AK34" s="1096"/>
      <c r="AL34" s="1097"/>
      <c r="AM34" s="1095">
        <v>2</v>
      </c>
      <c r="AN34" s="1096"/>
      <c r="AO34" s="1097"/>
      <c r="AP34" s="1090"/>
      <c r="AQ34" s="1145"/>
      <c r="AR34" s="1146"/>
      <c r="AS34" s="1147"/>
      <c r="AT34" s="1154"/>
      <c r="AU34" s="1155"/>
      <c r="AV34" s="1155"/>
      <c r="AW34" s="1155"/>
      <c r="AX34" s="1155"/>
      <c r="AY34" s="1156"/>
      <c r="AZ34" s="1136"/>
      <c r="BA34" s="1137"/>
      <c r="BB34" s="1138"/>
    </row>
    <row r="35" spans="2:54" ht="20.25" customHeight="1">
      <c r="B35" s="1121">
        <v>4</v>
      </c>
      <c r="C35" s="1122"/>
      <c r="D35" s="1118">
        <v>33</v>
      </c>
      <c r="E35" s="1119"/>
      <c r="F35" s="1120"/>
      <c r="G35" s="1107">
        <v>3</v>
      </c>
      <c r="H35" s="1108"/>
      <c r="I35" s="1109"/>
      <c r="J35" s="1130">
        <v>3</v>
      </c>
      <c r="K35" s="1131"/>
      <c r="L35" s="1131"/>
      <c r="M35" s="1132">
        <v>2</v>
      </c>
      <c r="N35" s="1132"/>
      <c r="O35" s="1132"/>
      <c r="P35" s="1116"/>
      <c r="Q35" s="1117"/>
      <c r="R35" s="1101"/>
      <c r="S35" s="1102"/>
      <c r="T35" s="1103"/>
      <c r="U35" s="1118">
        <v>11</v>
      </c>
      <c r="V35" s="1119"/>
      <c r="W35" s="1120"/>
      <c r="X35" s="1118">
        <f>SUM(D35:W35)</f>
        <v>52</v>
      </c>
      <c r="Y35" s="1119"/>
      <c r="Z35" s="1120"/>
      <c r="AA35" s="1084"/>
      <c r="AB35" s="1091"/>
      <c r="AC35" s="1169"/>
      <c r="AD35" s="1170"/>
      <c r="AE35" s="1170"/>
      <c r="AF35" s="1170"/>
      <c r="AG35" s="1170"/>
      <c r="AH35" s="1170"/>
      <c r="AI35" s="1171"/>
      <c r="AJ35" s="1098"/>
      <c r="AK35" s="1099"/>
      <c r="AL35" s="1100"/>
      <c r="AM35" s="1098"/>
      <c r="AN35" s="1099"/>
      <c r="AO35" s="1100"/>
      <c r="AP35" s="1092"/>
      <c r="AQ35" s="1145"/>
      <c r="AR35" s="1146"/>
      <c r="AS35" s="1147"/>
      <c r="AT35" s="1154"/>
      <c r="AU35" s="1155"/>
      <c r="AV35" s="1155"/>
      <c r="AW35" s="1155"/>
      <c r="AX35" s="1155"/>
      <c r="AY35" s="1156"/>
      <c r="AZ35" s="1136"/>
      <c r="BA35" s="1137"/>
      <c r="BB35" s="1138"/>
    </row>
    <row r="36" spans="2:54" ht="19.5" customHeight="1">
      <c r="B36" s="1121">
        <v>5</v>
      </c>
      <c r="C36" s="1122"/>
      <c r="D36" s="1104">
        <v>24</v>
      </c>
      <c r="E36" s="1105"/>
      <c r="F36" s="1106"/>
      <c r="G36" s="1104">
        <v>2</v>
      </c>
      <c r="H36" s="1119"/>
      <c r="I36" s="1120"/>
      <c r="J36" s="1118">
        <v>2</v>
      </c>
      <c r="K36" s="1123"/>
      <c r="L36" s="1123"/>
      <c r="M36" s="1124">
        <v>3</v>
      </c>
      <c r="N36" s="1124"/>
      <c r="O36" s="1124"/>
      <c r="P36" s="1125">
        <v>9</v>
      </c>
      <c r="Q36" s="1126"/>
      <c r="R36" s="1101">
        <v>2</v>
      </c>
      <c r="S36" s="1127"/>
      <c r="T36" s="1128"/>
      <c r="U36" s="1104">
        <v>1</v>
      </c>
      <c r="V36" s="1105"/>
      <c r="W36" s="1106"/>
      <c r="X36" s="1118">
        <f>SUM(D36:W36)</f>
        <v>43</v>
      </c>
      <c r="Y36" s="1119"/>
      <c r="Z36" s="1120"/>
      <c r="AA36" s="1084"/>
      <c r="AB36" s="1091"/>
      <c r="AC36" s="1110" t="s">
        <v>107</v>
      </c>
      <c r="AD36" s="1110"/>
      <c r="AE36" s="1110"/>
      <c r="AF36" s="1110"/>
      <c r="AG36" s="1110"/>
      <c r="AH36" s="1110"/>
      <c r="AI36" s="1110"/>
      <c r="AJ36" s="1111">
        <v>10</v>
      </c>
      <c r="AK36" s="1111"/>
      <c r="AL36" s="1111"/>
      <c r="AM36" s="1111">
        <v>3</v>
      </c>
      <c r="AN36" s="1111"/>
      <c r="AO36" s="1111"/>
      <c r="AP36" s="1092"/>
      <c r="AQ36" s="1145"/>
      <c r="AR36" s="1146"/>
      <c r="AS36" s="1147"/>
      <c r="AT36" s="1154"/>
      <c r="AU36" s="1155"/>
      <c r="AV36" s="1155"/>
      <c r="AW36" s="1155"/>
      <c r="AX36" s="1155"/>
      <c r="AY36" s="1156"/>
      <c r="AZ36" s="1136"/>
      <c r="BA36" s="1137"/>
      <c r="BB36" s="1138"/>
    </row>
    <row r="37" spans="2:54" ht="21.75" customHeight="1">
      <c r="B37" s="1112" t="s">
        <v>23</v>
      </c>
      <c r="C37" s="1113"/>
      <c r="D37" s="1107">
        <f>SUM(D32:D36)</f>
        <v>162</v>
      </c>
      <c r="E37" s="1114"/>
      <c r="F37" s="1115"/>
      <c r="G37" s="1107">
        <f>SUM(G32:G36)</f>
        <v>12</v>
      </c>
      <c r="H37" s="1108"/>
      <c r="I37" s="1109"/>
      <c r="J37" s="1107">
        <f>SUM(J32:J36)</f>
        <v>12</v>
      </c>
      <c r="K37" s="1108"/>
      <c r="L37" s="1109"/>
      <c r="M37" s="1107">
        <f>SUM(M32:M36)</f>
        <v>7</v>
      </c>
      <c r="N37" s="1108"/>
      <c r="O37" s="1109"/>
      <c r="P37" s="1116">
        <f>P36</f>
        <v>9</v>
      </c>
      <c r="Q37" s="1117"/>
      <c r="R37" s="1101">
        <f>SUM(R36)</f>
        <v>2</v>
      </c>
      <c r="S37" s="1102"/>
      <c r="T37" s="1103"/>
      <c r="U37" s="1104">
        <f>SUM(U32:W36)</f>
        <v>47</v>
      </c>
      <c r="V37" s="1105"/>
      <c r="W37" s="1106"/>
      <c r="X37" s="1107">
        <f>SUM(X32:Z36)</f>
        <v>251</v>
      </c>
      <c r="Y37" s="1108"/>
      <c r="Z37" s="1109"/>
      <c r="AA37" s="1084"/>
      <c r="AB37" s="1093"/>
      <c r="AC37" s="1110"/>
      <c r="AD37" s="1110"/>
      <c r="AE37" s="1110"/>
      <c r="AF37" s="1110"/>
      <c r="AG37" s="1110"/>
      <c r="AH37" s="1110"/>
      <c r="AI37" s="1110"/>
      <c r="AJ37" s="1111"/>
      <c r="AK37" s="1111"/>
      <c r="AL37" s="1111"/>
      <c r="AM37" s="1111"/>
      <c r="AN37" s="1111"/>
      <c r="AO37" s="1111"/>
      <c r="AP37" s="1094"/>
      <c r="AQ37" s="1148"/>
      <c r="AR37" s="1149"/>
      <c r="AS37" s="1150"/>
      <c r="AT37" s="1157"/>
      <c r="AU37" s="1158"/>
      <c r="AV37" s="1158"/>
      <c r="AW37" s="1158"/>
      <c r="AX37" s="1158"/>
      <c r="AY37" s="1159"/>
      <c r="AZ37" s="1139"/>
      <c r="BA37" s="1140"/>
      <c r="BB37" s="1141"/>
    </row>
  </sheetData>
  <sheetProtection selectLockedCells="1" selectUnlockedCells="1"/>
  <mergeCells count="119">
    <mergeCell ref="B2:P2"/>
    <mergeCell ref="Q2:AO2"/>
    <mergeCell ref="AP2:BB4"/>
    <mergeCell ref="B3:P3"/>
    <mergeCell ref="B4:P4"/>
    <mergeCell ref="Q4:AO4"/>
    <mergeCell ref="B5:P5"/>
    <mergeCell ref="AO5:BB7"/>
    <mergeCell ref="B6:P6"/>
    <mergeCell ref="B8:P8"/>
    <mergeCell ref="Q8:AN8"/>
    <mergeCell ref="AO8:BB8"/>
    <mergeCell ref="B9:P9"/>
    <mergeCell ref="Q9:AB9"/>
    <mergeCell ref="Q10:AL10"/>
    <mergeCell ref="AO10:BB11"/>
    <mergeCell ref="Q11:AL12"/>
    <mergeCell ref="Q13:AO13"/>
    <mergeCell ref="AP13:BB13"/>
    <mergeCell ref="Q14:AQ14"/>
    <mergeCell ref="Q15:AN15"/>
    <mergeCell ref="B17:BB17"/>
    <mergeCell ref="B19:B20"/>
    <mergeCell ref="C19:F19"/>
    <mergeCell ref="G19:J19"/>
    <mergeCell ref="K19:N19"/>
    <mergeCell ref="O19:S19"/>
    <mergeCell ref="T19:X19"/>
    <mergeCell ref="Y19:AB19"/>
    <mergeCell ref="AC19:AF19"/>
    <mergeCell ref="AG19:AJ19"/>
    <mergeCell ref="AK19:AO19"/>
    <mergeCell ref="AP19:AS19"/>
    <mergeCell ref="AT19:AX19"/>
    <mergeCell ref="AY19:BB19"/>
    <mergeCell ref="B26:AV26"/>
    <mergeCell ref="AC28:AO28"/>
    <mergeCell ref="AQ28:BB28"/>
    <mergeCell ref="B29:C31"/>
    <mergeCell ref="D29:F31"/>
    <mergeCell ref="G29:I31"/>
    <mergeCell ref="J29:L31"/>
    <mergeCell ref="M29:O31"/>
    <mergeCell ref="P29:Q31"/>
    <mergeCell ref="R29:T31"/>
    <mergeCell ref="U29:W31"/>
    <mergeCell ref="X29:Z31"/>
    <mergeCell ref="AC29:AI31"/>
    <mergeCell ref="AJ29:AL31"/>
    <mergeCell ref="AM29:AO31"/>
    <mergeCell ref="AQ29:AS31"/>
    <mergeCell ref="AT29:AY31"/>
    <mergeCell ref="AZ29:BB31"/>
    <mergeCell ref="B32:C32"/>
    <mergeCell ref="D32:F32"/>
    <mergeCell ref="G32:I32"/>
    <mergeCell ref="J32:L32"/>
    <mergeCell ref="M32:O32"/>
    <mergeCell ref="P32:Q32"/>
    <mergeCell ref="R32:T32"/>
    <mergeCell ref="U32:W32"/>
    <mergeCell ref="X32:Z32"/>
    <mergeCell ref="AQ32:AS37"/>
    <mergeCell ref="AT32:AY37"/>
    <mergeCell ref="X36:Z36"/>
    <mergeCell ref="AC32:AI33"/>
    <mergeCell ref="AC34:AI35"/>
    <mergeCell ref="AJ32:AL33"/>
    <mergeCell ref="AZ32:BB37"/>
    <mergeCell ref="B33:C33"/>
    <mergeCell ref="D33:F33"/>
    <mergeCell ref="G33:I33"/>
    <mergeCell ref="J33:L33"/>
    <mergeCell ref="M33:O33"/>
    <mergeCell ref="P33:Q33"/>
    <mergeCell ref="R33:T33"/>
    <mergeCell ref="U33:W33"/>
    <mergeCell ref="X33:Z33"/>
    <mergeCell ref="B34:C34"/>
    <mergeCell ref="D34:F34"/>
    <mergeCell ref="G34:I34"/>
    <mergeCell ref="J34:L34"/>
    <mergeCell ref="M34:O34"/>
    <mergeCell ref="P34:Q34"/>
    <mergeCell ref="R34:T34"/>
    <mergeCell ref="U34:W34"/>
    <mergeCell ref="X34:Z34"/>
    <mergeCell ref="B35:C35"/>
    <mergeCell ref="D35:F35"/>
    <mergeCell ref="G35:I35"/>
    <mergeCell ref="J35:L35"/>
    <mergeCell ref="M35:O35"/>
    <mergeCell ref="P35:Q35"/>
    <mergeCell ref="R35:T35"/>
    <mergeCell ref="X35:Z35"/>
    <mergeCell ref="B36:C36"/>
    <mergeCell ref="D36:F36"/>
    <mergeCell ref="G36:I36"/>
    <mergeCell ref="J36:L36"/>
    <mergeCell ref="M36:O36"/>
    <mergeCell ref="P36:Q36"/>
    <mergeCell ref="R36:T36"/>
    <mergeCell ref="U36:W36"/>
    <mergeCell ref="B37:C37"/>
    <mergeCell ref="D37:F37"/>
    <mergeCell ref="G37:I37"/>
    <mergeCell ref="J37:L37"/>
    <mergeCell ref="M37:O37"/>
    <mergeCell ref="P37:Q37"/>
    <mergeCell ref="AJ34:AL35"/>
    <mergeCell ref="AM32:AO33"/>
    <mergeCell ref="AM34:AO35"/>
    <mergeCell ref="R37:T37"/>
    <mergeCell ref="U37:W37"/>
    <mergeCell ref="X37:Z37"/>
    <mergeCell ref="AC36:AI37"/>
    <mergeCell ref="AJ36:AL37"/>
    <mergeCell ref="AM36:AO37"/>
    <mergeCell ref="U35:W35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4" sqref="P14:AN14"/>
    </sheetView>
  </sheetViews>
  <sheetFormatPr defaultColWidth="3.375" defaultRowHeight="12.75"/>
  <cols>
    <col min="1" max="1" width="3.375" style="1" customWidth="1"/>
    <col min="2" max="2" width="4.125" style="1" customWidth="1"/>
    <col min="3" max="3" width="3.50390625" style="1" customWidth="1"/>
    <col min="4" max="4" width="3.375" style="1" customWidth="1"/>
    <col min="5" max="5" width="3.125" style="1" customWidth="1"/>
    <col min="6" max="6" width="4.00390625" style="1" customWidth="1"/>
    <col min="7" max="7" width="3.375" style="1" customWidth="1"/>
    <col min="8" max="8" width="4.375" style="1" customWidth="1"/>
    <col min="9" max="9" width="4.125" style="1" customWidth="1"/>
    <col min="10" max="13" width="3.375" style="1" customWidth="1"/>
    <col min="14" max="14" width="4.00390625" style="1" customWidth="1"/>
    <col min="15" max="15" width="4.125" style="1" customWidth="1"/>
    <col min="16" max="16" width="5.125" style="1" customWidth="1"/>
    <col min="17" max="17" width="3.375" style="1" customWidth="1"/>
    <col min="18" max="18" width="4.50390625" style="1" customWidth="1"/>
    <col min="19" max="33" width="3.375" style="1" customWidth="1"/>
    <col min="34" max="34" width="4.625" style="1" customWidth="1"/>
    <col min="35" max="36" width="4.125" style="1" customWidth="1"/>
    <col min="37" max="39" width="3.375" style="1" customWidth="1"/>
    <col min="40" max="40" width="4.625" style="1" customWidth="1"/>
    <col min="41" max="42" width="3.375" style="1" customWidth="1"/>
    <col min="43" max="43" width="4.625" style="1" customWidth="1"/>
    <col min="44" max="44" width="4.375" style="1" customWidth="1"/>
    <col min="45" max="45" width="3.375" style="1" customWidth="1"/>
    <col min="46" max="46" width="4.375" style="1" customWidth="1"/>
    <col min="47" max="47" width="3.375" style="1" customWidth="1"/>
    <col min="48" max="48" width="4.375" style="1" customWidth="1"/>
    <col min="49" max="49" width="4.125" style="1" customWidth="1"/>
    <col min="50" max="52" width="3.375" style="1" customWidth="1"/>
    <col min="53" max="53" width="5.125" style="1" customWidth="1"/>
    <col min="54" max="16384" width="3.375" style="1" customWidth="1"/>
  </cols>
  <sheetData>
    <row r="1" spans="1:53" ht="21">
      <c r="A1" s="1322" t="s">
        <v>258</v>
      </c>
      <c r="B1" s="1322"/>
      <c r="C1" s="1322"/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322"/>
      <c r="O1" s="1322"/>
      <c r="P1" s="1335" t="s">
        <v>92</v>
      </c>
      <c r="Q1" s="1335"/>
      <c r="R1" s="1335"/>
      <c r="S1" s="1335"/>
      <c r="T1" s="1335"/>
      <c r="U1" s="1335"/>
      <c r="V1" s="1335"/>
      <c r="W1" s="1335"/>
      <c r="X1" s="1335"/>
      <c r="Y1" s="1335"/>
      <c r="Z1" s="1335"/>
      <c r="AA1" s="1335"/>
      <c r="AB1" s="1335"/>
      <c r="AC1" s="1335"/>
      <c r="AD1" s="1335"/>
      <c r="AE1" s="1335"/>
      <c r="AF1" s="1335"/>
      <c r="AG1" s="1335"/>
      <c r="AH1" s="1335"/>
      <c r="AI1" s="1335"/>
      <c r="AJ1" s="1335"/>
      <c r="AK1" s="1335"/>
      <c r="AL1" s="1335"/>
      <c r="AM1" s="1335"/>
      <c r="AN1" s="1335"/>
      <c r="AO1" s="1327"/>
      <c r="AP1" s="1327"/>
      <c r="AQ1" s="1327"/>
      <c r="AR1" s="1327"/>
      <c r="AS1" s="1327"/>
      <c r="AT1" s="1327"/>
      <c r="AU1" s="1327"/>
      <c r="AV1" s="1327"/>
      <c r="AW1" s="1327"/>
      <c r="AX1" s="1327"/>
      <c r="AY1" s="1327"/>
      <c r="AZ1" s="1327"/>
      <c r="BA1" s="1327"/>
    </row>
    <row r="2" spans="1:53" ht="21">
      <c r="A2" s="1322" t="s">
        <v>259</v>
      </c>
      <c r="B2" s="1322"/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M2" s="1322"/>
      <c r="N2" s="1322"/>
      <c r="O2" s="1322"/>
      <c r="P2" s="1336" t="s">
        <v>16</v>
      </c>
      <c r="Q2" s="1336"/>
      <c r="R2" s="1336"/>
      <c r="S2" s="1336"/>
      <c r="T2" s="1336"/>
      <c r="U2" s="1336"/>
      <c r="V2" s="1336"/>
      <c r="W2" s="1336"/>
      <c r="X2" s="1336"/>
      <c r="Y2" s="1336"/>
      <c r="Z2" s="1336"/>
      <c r="AA2" s="1336"/>
      <c r="AB2" s="1336"/>
      <c r="AC2" s="1336"/>
      <c r="AD2" s="1336"/>
      <c r="AE2" s="1336"/>
      <c r="AF2" s="1336"/>
      <c r="AG2" s="1336"/>
      <c r="AH2" s="1336"/>
      <c r="AI2" s="1336"/>
      <c r="AJ2" s="1336"/>
      <c r="AK2" s="1336"/>
      <c r="AL2" s="1336"/>
      <c r="AM2" s="1336"/>
      <c r="AN2" s="1336"/>
      <c r="AO2" s="1328"/>
      <c r="AP2" s="1328"/>
      <c r="AQ2" s="1328"/>
      <c r="AR2" s="1328"/>
      <c r="AS2" s="1328"/>
      <c r="AT2" s="1328"/>
      <c r="AU2" s="1328"/>
      <c r="AV2" s="1328"/>
      <c r="AW2" s="1328"/>
      <c r="AX2" s="1328"/>
      <c r="AY2" s="1328"/>
      <c r="AZ2" s="1328"/>
      <c r="BA2" s="1328"/>
    </row>
    <row r="3" spans="1:53" ht="14.25" customHeight="1">
      <c r="A3" s="1322" t="s">
        <v>260</v>
      </c>
      <c r="B3" s="1322"/>
      <c r="C3" s="1322"/>
      <c r="D3" s="1322"/>
      <c r="E3" s="1322"/>
      <c r="F3" s="1322"/>
      <c r="G3" s="1322"/>
      <c r="H3" s="1322"/>
      <c r="I3" s="1322"/>
      <c r="J3" s="1322"/>
      <c r="K3" s="1322"/>
      <c r="L3" s="1322"/>
      <c r="M3" s="1322"/>
      <c r="N3" s="1322"/>
      <c r="O3" s="1322"/>
      <c r="P3" s="1336"/>
      <c r="Q3" s="1336"/>
      <c r="R3" s="1336"/>
      <c r="S3" s="1336"/>
      <c r="T3" s="1336"/>
      <c r="U3" s="1336"/>
      <c r="V3" s="1336"/>
      <c r="W3" s="1336"/>
      <c r="X3" s="1336"/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6"/>
      <c r="AJ3" s="1336"/>
      <c r="AK3" s="1336"/>
      <c r="AL3" s="1336"/>
      <c r="AM3" s="1336"/>
      <c r="AN3" s="1336"/>
      <c r="AO3" s="1330"/>
      <c r="AP3" s="1330"/>
      <c r="AQ3" s="1330"/>
      <c r="AR3" s="1330"/>
      <c r="AS3" s="1330"/>
      <c r="AT3" s="1330"/>
      <c r="AU3" s="1330"/>
      <c r="AV3" s="1330"/>
      <c r="AW3" s="1330"/>
      <c r="AX3" s="1330"/>
      <c r="AY3" s="1330"/>
      <c r="AZ3" s="1330"/>
      <c r="BA3" s="1330"/>
    </row>
    <row r="4" spans="1:53" ht="20.25" customHeight="1">
      <c r="A4" s="1981" t="s">
        <v>261</v>
      </c>
      <c r="B4" s="1981"/>
      <c r="C4" s="1981"/>
      <c r="D4" s="1981"/>
      <c r="E4" s="1981"/>
      <c r="F4" s="1981"/>
      <c r="G4" s="1981"/>
      <c r="H4" s="1981"/>
      <c r="I4" s="1981"/>
      <c r="J4" s="1981"/>
      <c r="K4" s="1981"/>
      <c r="L4" s="1981"/>
      <c r="M4" s="1981"/>
      <c r="N4" s="1981"/>
      <c r="O4" s="1981"/>
      <c r="P4" s="1317" t="s">
        <v>70</v>
      </c>
      <c r="Q4" s="1317"/>
      <c r="R4" s="1317"/>
      <c r="S4" s="1317"/>
      <c r="T4" s="1317"/>
      <c r="U4" s="1317"/>
      <c r="V4" s="1317"/>
      <c r="W4" s="1317"/>
      <c r="X4" s="1317"/>
      <c r="Y4" s="1317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7"/>
      <c r="AK4" s="1317"/>
      <c r="AL4" s="1317"/>
      <c r="AM4" s="1317"/>
      <c r="AN4" s="1317"/>
      <c r="AO4" s="1318" t="s">
        <v>263</v>
      </c>
      <c r="AP4" s="1318"/>
      <c r="AQ4" s="1318"/>
      <c r="AR4" s="1318"/>
      <c r="AS4" s="1318"/>
      <c r="AT4" s="1318"/>
      <c r="AU4" s="1318"/>
      <c r="AV4" s="1318"/>
      <c r="AW4" s="1318"/>
      <c r="AX4" s="1318"/>
      <c r="AY4" s="1318"/>
      <c r="AZ4" s="1318"/>
      <c r="BA4" s="1318"/>
    </row>
    <row r="5" spans="1:53" s="5" customFormat="1" ht="17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10" t="s">
        <v>78</v>
      </c>
      <c r="Q5" s="1310"/>
      <c r="R5" s="1310"/>
      <c r="S5" s="1310"/>
      <c r="T5" s="1310"/>
      <c r="U5" s="1310"/>
      <c r="V5" s="1310"/>
      <c r="W5" s="1310"/>
      <c r="X5" s="1310"/>
      <c r="Y5" s="1310"/>
      <c r="Z5" s="1310"/>
      <c r="AA5" s="1310"/>
      <c r="AB5" s="1310"/>
      <c r="AC5" s="1310"/>
      <c r="AD5" s="1310"/>
      <c r="AE5" s="1310"/>
      <c r="AF5" s="1310"/>
      <c r="AG5" s="1310"/>
      <c r="AH5" s="1310"/>
      <c r="AI5" s="1310"/>
      <c r="AJ5" s="1310"/>
      <c r="AK5" s="1310"/>
      <c r="AL5" s="1310"/>
      <c r="AM5" s="1310"/>
      <c r="AN5" s="1310"/>
      <c r="AO5" s="1318"/>
      <c r="AP5" s="1318"/>
      <c r="AQ5" s="1318"/>
      <c r="AR5" s="1318"/>
      <c r="AS5" s="1318"/>
      <c r="AT5" s="1318"/>
      <c r="AU5" s="1318"/>
      <c r="AV5" s="1318"/>
      <c r="AW5" s="1318"/>
      <c r="AX5" s="1318"/>
      <c r="AY5" s="1318"/>
      <c r="AZ5" s="1318"/>
      <c r="BA5" s="1318"/>
    </row>
    <row r="6" spans="1:59" s="5" customFormat="1" ht="18" customHeight="1">
      <c r="A6" s="1325" t="s">
        <v>58</v>
      </c>
      <c r="B6" s="1325"/>
      <c r="C6" s="1325"/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9" t="s">
        <v>174</v>
      </c>
      <c r="Q6" s="1254"/>
      <c r="R6" s="1254"/>
      <c r="S6" s="1254"/>
      <c r="T6" s="1254"/>
      <c r="U6" s="1254"/>
      <c r="V6" s="1254"/>
      <c r="W6" s="1254"/>
      <c r="X6" s="1254"/>
      <c r="Y6" s="1254"/>
      <c r="Z6" s="1254"/>
      <c r="AA6" s="1254"/>
      <c r="AB6" s="1254"/>
      <c r="AC6" s="1254"/>
      <c r="AD6" s="1254"/>
      <c r="AE6" s="1254"/>
      <c r="AF6" s="1254"/>
      <c r="AG6" s="1254"/>
      <c r="AH6" s="1254"/>
      <c r="AI6" s="1254"/>
      <c r="AJ6" s="1254"/>
      <c r="AK6" s="1254"/>
      <c r="AL6" s="1254"/>
      <c r="AM6" s="1254"/>
      <c r="AN6" s="1254"/>
      <c r="AO6" s="1333" t="s">
        <v>138</v>
      </c>
      <c r="AP6" s="1334"/>
      <c r="AQ6" s="1334"/>
      <c r="AR6" s="1334"/>
      <c r="AS6" s="1334"/>
      <c r="AT6" s="1334"/>
      <c r="AU6" s="1334"/>
      <c r="AV6" s="1334"/>
      <c r="AW6" s="1334"/>
      <c r="AX6" s="1334"/>
      <c r="AY6" s="1334"/>
      <c r="AZ6" s="1334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22" t="s">
        <v>262</v>
      </c>
      <c r="B7" s="1322"/>
      <c r="C7" s="1322"/>
      <c r="D7" s="1322"/>
      <c r="E7" s="1322"/>
      <c r="F7" s="1322"/>
      <c r="G7" s="1322"/>
      <c r="H7" s="1322"/>
      <c r="I7" s="1322"/>
      <c r="J7" s="1322"/>
      <c r="K7" s="1322"/>
      <c r="L7" s="1322"/>
      <c r="M7" s="1322"/>
      <c r="N7" s="1322"/>
      <c r="O7" s="1322"/>
      <c r="P7" s="1329" t="s">
        <v>305</v>
      </c>
      <c r="Q7" s="1254"/>
      <c r="R7" s="1254"/>
      <c r="S7" s="1254"/>
      <c r="T7" s="1254"/>
      <c r="U7" s="1254"/>
      <c r="V7" s="1254"/>
      <c r="W7" s="1254"/>
      <c r="X7" s="1254"/>
      <c r="Y7" s="1254"/>
      <c r="Z7" s="1254"/>
      <c r="AA7" s="1254"/>
      <c r="AB7" s="1254"/>
      <c r="AC7" s="1254"/>
      <c r="AD7" s="1254"/>
      <c r="AE7" s="1254"/>
      <c r="AF7" s="1254"/>
      <c r="AG7" s="1254"/>
      <c r="AH7" s="1254"/>
      <c r="AI7" s="1254"/>
      <c r="AJ7" s="1254"/>
      <c r="AK7" s="1254"/>
      <c r="AL7" s="1254"/>
      <c r="AM7" s="1254"/>
      <c r="AN7" s="1254"/>
      <c r="AO7" s="1318" t="s">
        <v>99</v>
      </c>
      <c r="AP7" s="1318"/>
      <c r="AQ7" s="1318"/>
      <c r="AR7" s="1318"/>
      <c r="AS7" s="1318"/>
      <c r="AT7" s="1318"/>
      <c r="AU7" s="1318"/>
      <c r="AV7" s="1318"/>
      <c r="AW7" s="1318"/>
      <c r="AX7" s="1318"/>
      <c r="AY7" s="1318"/>
      <c r="AZ7" s="1318"/>
      <c r="BA7" s="1318"/>
    </row>
    <row r="8" spans="16:53" s="5" customFormat="1" ht="18.75" customHeight="1">
      <c r="P8" s="1980" t="s">
        <v>311</v>
      </c>
      <c r="Q8" s="1980"/>
      <c r="R8" s="1980"/>
      <c r="S8" s="1980"/>
      <c r="T8" s="1980"/>
      <c r="U8" s="1980"/>
      <c r="V8" s="1980"/>
      <c r="W8" s="1980"/>
      <c r="X8" s="1980"/>
      <c r="Y8" s="1980"/>
      <c r="Z8" s="1980"/>
      <c r="AA8" s="1980"/>
      <c r="AB8" s="1980"/>
      <c r="AC8" s="1980"/>
      <c r="AD8" s="1980"/>
      <c r="AE8" s="1980"/>
      <c r="AF8" s="1980"/>
      <c r="AG8" s="1980"/>
      <c r="AH8" s="1980"/>
      <c r="AI8" s="1980"/>
      <c r="AJ8" s="1980"/>
      <c r="AK8" s="1980"/>
      <c r="AL8" s="1980"/>
      <c r="AM8" s="1980"/>
      <c r="AN8" s="1980"/>
      <c r="AO8" s="1319"/>
      <c r="AP8" s="1319"/>
      <c r="AQ8" s="1319"/>
      <c r="AR8" s="1319"/>
      <c r="AS8" s="1319"/>
      <c r="AT8" s="1319"/>
      <c r="AU8" s="1319"/>
      <c r="AV8" s="1319"/>
      <c r="AW8" s="1319"/>
      <c r="AX8" s="1319"/>
      <c r="AY8" s="1319"/>
      <c r="AZ8" s="1319"/>
      <c r="BA8" s="1319"/>
    </row>
    <row r="9" spans="16:53" s="5" customFormat="1" ht="18">
      <c r="P9" s="1308" t="s">
        <v>312</v>
      </c>
      <c r="Q9" s="1254"/>
      <c r="R9" s="1254"/>
      <c r="S9" s="1254"/>
      <c r="T9" s="1254"/>
      <c r="U9" s="1254"/>
      <c r="V9" s="1254"/>
      <c r="W9" s="1254"/>
      <c r="X9" s="1254"/>
      <c r="Y9" s="1254"/>
      <c r="Z9" s="1254"/>
      <c r="AA9" s="1254"/>
      <c r="AB9" s="1254"/>
      <c r="AC9" s="1254"/>
      <c r="AD9" s="1254"/>
      <c r="AE9" s="1254"/>
      <c r="AF9" s="1254"/>
      <c r="AG9" s="1254"/>
      <c r="AH9" s="1254"/>
      <c r="AI9" s="1254"/>
      <c r="AJ9" s="1254"/>
      <c r="AK9" s="1254"/>
      <c r="AL9" s="1254"/>
      <c r="AM9" s="1254"/>
      <c r="AN9" s="1254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"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1310"/>
      <c r="AK10" s="1310"/>
      <c r="AL10" s="1310"/>
      <c r="AM10" s="1310"/>
      <c r="AN10" s="1310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">
      <c r="P11" s="1310" t="s">
        <v>91</v>
      </c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0"/>
      <c r="AI11" s="1310"/>
      <c r="AJ11" s="1310"/>
      <c r="AK11" s="1310"/>
      <c r="AL11" s="1310"/>
      <c r="AM11" s="1310"/>
      <c r="AN11" s="1310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">
      <c r="P12" s="1320"/>
      <c r="Q12" s="1321"/>
      <c r="R12" s="1321"/>
      <c r="S12" s="1321"/>
      <c r="T12" s="1321"/>
      <c r="U12" s="1321"/>
      <c r="V12" s="1321"/>
      <c r="W12" s="1321"/>
      <c r="X12" s="1321"/>
      <c r="Y12" s="1321"/>
      <c r="Z12" s="1321"/>
      <c r="AA12" s="1321"/>
      <c r="AB12" s="1321"/>
      <c r="AC12" s="1321"/>
      <c r="AD12" s="1321"/>
      <c r="AE12" s="1321"/>
      <c r="AF12" s="1321"/>
      <c r="AG12" s="1321"/>
      <c r="AH12" s="1321"/>
      <c r="AI12" s="1321"/>
      <c r="AJ12" s="1321"/>
      <c r="AK12" s="1321"/>
      <c r="AL12" s="1321"/>
      <c r="AM12" s="1321"/>
      <c r="AN12" s="1321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">
      <c r="P13" s="1308"/>
      <c r="Q13" s="1309"/>
      <c r="R13" s="1309"/>
      <c r="S13" s="1309"/>
      <c r="T13" s="1309"/>
      <c r="U13" s="1309"/>
      <c r="V13" s="1309"/>
      <c r="W13" s="1309"/>
      <c r="X13" s="1309"/>
      <c r="Y13" s="1309"/>
      <c r="Z13" s="1309"/>
      <c r="AA13" s="1309"/>
      <c r="AB13" s="1309"/>
      <c r="AC13" s="1309"/>
      <c r="AD13" s="1309"/>
      <c r="AE13" s="1309"/>
      <c r="AF13" s="1309"/>
      <c r="AG13" s="1309"/>
      <c r="AH13" s="1309"/>
      <c r="AI13" s="1309"/>
      <c r="AJ13" s="1309"/>
      <c r="AK13" s="1309"/>
      <c r="AL13" s="1309"/>
      <c r="AM13" s="1309"/>
      <c r="AN13" s="1309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">
      <c r="P14" s="1308"/>
      <c r="Q14" s="1309"/>
      <c r="R14" s="1309"/>
      <c r="S14" s="1309"/>
      <c r="T14" s="1309"/>
      <c r="U14" s="1309"/>
      <c r="V14" s="1309"/>
      <c r="W14" s="1309"/>
      <c r="X14" s="1309"/>
      <c r="Y14" s="1309"/>
      <c r="Z14" s="1309"/>
      <c r="AA14" s="1309"/>
      <c r="AB14" s="1309"/>
      <c r="AC14" s="1309"/>
      <c r="AD14" s="1309"/>
      <c r="AE14" s="1309"/>
      <c r="AF14" s="1309"/>
      <c r="AG14" s="1309"/>
      <c r="AH14" s="1309"/>
      <c r="AI14" s="1309"/>
      <c r="AJ14" s="1309"/>
      <c r="AK14" s="1309"/>
      <c r="AL14" s="1309"/>
      <c r="AM14" s="1309"/>
      <c r="AN14" s="1309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"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0"/>
      <c r="AI15" s="1310"/>
      <c r="AJ15" s="1310"/>
      <c r="AK15" s="1310"/>
      <c r="AL15" s="1310"/>
      <c r="AM15" s="1310"/>
      <c r="AN15" s="1310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">
      <c r="A17" s="1317" t="s">
        <v>100</v>
      </c>
      <c r="B17" s="1317"/>
      <c r="C17" s="1317"/>
      <c r="D17" s="1317"/>
      <c r="E17" s="1317"/>
      <c r="F17" s="1317"/>
      <c r="G17" s="1317"/>
      <c r="H17" s="1317"/>
      <c r="I17" s="1317"/>
      <c r="J17" s="1317"/>
      <c r="K17" s="1317"/>
      <c r="L17" s="1317"/>
      <c r="M17" s="1317"/>
      <c r="N17" s="1317"/>
      <c r="O17" s="1317"/>
      <c r="P17" s="1317"/>
      <c r="Q17" s="1317"/>
      <c r="R17" s="1317"/>
      <c r="S17" s="1317"/>
      <c r="T17" s="1317"/>
      <c r="U17" s="1317"/>
      <c r="V17" s="1317"/>
      <c r="W17" s="1317"/>
      <c r="X17" s="1317"/>
      <c r="Y17" s="1317"/>
      <c r="Z17" s="1317"/>
      <c r="AA17" s="1317"/>
      <c r="AB17" s="1317"/>
      <c r="AC17" s="1317"/>
      <c r="AD17" s="1317"/>
      <c r="AE17" s="1317"/>
      <c r="AF17" s="1317"/>
      <c r="AG17" s="1317"/>
      <c r="AH17" s="1317"/>
      <c r="AI17" s="1317"/>
      <c r="AJ17" s="1317"/>
      <c r="AK17" s="1317"/>
      <c r="AL17" s="1317"/>
      <c r="AM17" s="1317"/>
      <c r="AN17" s="1317"/>
      <c r="AO17" s="1317"/>
      <c r="AP17" s="1317"/>
      <c r="AQ17" s="1317"/>
      <c r="AR17" s="1317"/>
      <c r="AS17" s="1317"/>
      <c r="AT17" s="1317"/>
      <c r="AU17" s="1317"/>
      <c r="AV17" s="1317"/>
      <c r="AW17" s="1317"/>
      <c r="AX17" s="1317"/>
      <c r="AY17" s="1317"/>
      <c r="AZ17" s="1317"/>
      <c r="BA17" s="1317"/>
    </row>
    <row r="18" ht="11.25" customHeight="1"/>
    <row r="19" spans="1:53" ht="18" customHeight="1">
      <c r="A19" s="1248" t="s">
        <v>12</v>
      </c>
      <c r="B19" s="1242" t="s">
        <v>0</v>
      </c>
      <c r="C19" s="1242"/>
      <c r="D19" s="1242"/>
      <c r="E19" s="1242"/>
      <c r="F19" s="1242" t="s">
        <v>1</v>
      </c>
      <c r="G19" s="1242"/>
      <c r="H19" s="1242"/>
      <c r="I19" s="1242"/>
      <c r="J19" s="1239" t="s">
        <v>2</v>
      </c>
      <c r="K19" s="1240"/>
      <c r="L19" s="1240"/>
      <c r="M19" s="1241"/>
      <c r="N19" s="1239" t="s">
        <v>3</v>
      </c>
      <c r="O19" s="1240"/>
      <c r="P19" s="1240"/>
      <c r="Q19" s="1240"/>
      <c r="R19" s="1241"/>
      <c r="S19" s="1239" t="s">
        <v>4</v>
      </c>
      <c r="T19" s="1243"/>
      <c r="U19" s="1243"/>
      <c r="V19" s="1243"/>
      <c r="W19" s="1241"/>
      <c r="X19" s="1242" t="s">
        <v>5</v>
      </c>
      <c r="Y19" s="1242"/>
      <c r="Z19" s="1242"/>
      <c r="AA19" s="1242"/>
      <c r="AB19" s="1239" t="s">
        <v>6</v>
      </c>
      <c r="AC19" s="1240"/>
      <c r="AD19" s="1240"/>
      <c r="AE19" s="1241"/>
      <c r="AF19" s="1239" t="s">
        <v>7</v>
      </c>
      <c r="AG19" s="1240"/>
      <c r="AH19" s="1240"/>
      <c r="AI19" s="1241"/>
      <c r="AJ19" s="1239" t="s">
        <v>8</v>
      </c>
      <c r="AK19" s="1240"/>
      <c r="AL19" s="1240"/>
      <c r="AM19" s="1240"/>
      <c r="AN19" s="1241"/>
      <c r="AO19" s="1242" t="s">
        <v>9</v>
      </c>
      <c r="AP19" s="1242"/>
      <c r="AQ19" s="1242"/>
      <c r="AR19" s="1242"/>
      <c r="AS19" s="1239" t="s">
        <v>10</v>
      </c>
      <c r="AT19" s="1243"/>
      <c r="AU19" s="1243"/>
      <c r="AV19" s="1243"/>
      <c r="AW19" s="1241"/>
      <c r="AX19" s="1243" t="s">
        <v>11</v>
      </c>
      <c r="AY19" s="1240"/>
      <c r="AZ19" s="1240"/>
      <c r="BA19" s="1241"/>
    </row>
    <row r="20" spans="1:53" s="4" customFormat="1" ht="20.25" customHeight="1">
      <c r="A20" s="1248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">
      <c r="A27" s="1311" t="s">
        <v>240</v>
      </c>
      <c r="B27" s="1311"/>
      <c r="C27" s="1311"/>
      <c r="D27" s="1311"/>
      <c r="E27" s="1311"/>
      <c r="F27" s="1311"/>
      <c r="G27" s="1311"/>
      <c r="H27" s="1311"/>
      <c r="I27" s="1311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1312"/>
      <c r="AN27" s="1312"/>
      <c r="AO27" s="1312"/>
      <c r="AP27" s="1312"/>
      <c r="AQ27" s="1312"/>
      <c r="AR27" s="1312"/>
      <c r="AS27" s="1312"/>
      <c r="AT27" s="1312"/>
      <c r="AU27" s="1312"/>
      <c r="AV27" s="1313"/>
      <c r="AW27" s="1313"/>
      <c r="AX27" s="1313"/>
      <c r="AY27" s="1313"/>
      <c r="AZ27" s="1313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41" t="s">
        <v>12</v>
      </c>
      <c r="B31" s="1301"/>
      <c r="C31" s="1342" t="s">
        <v>14</v>
      </c>
      <c r="D31" s="1300"/>
      <c r="E31" s="1300"/>
      <c r="F31" s="1301"/>
      <c r="G31" s="1299" t="s">
        <v>125</v>
      </c>
      <c r="H31" s="1300"/>
      <c r="I31" s="1301"/>
      <c r="J31" s="1299" t="s">
        <v>19</v>
      </c>
      <c r="K31" s="1300"/>
      <c r="L31" s="1300"/>
      <c r="M31" s="1301"/>
      <c r="N31" s="1299" t="s">
        <v>122</v>
      </c>
      <c r="O31" s="1300"/>
      <c r="P31" s="1301"/>
      <c r="Q31" s="1299" t="s">
        <v>123</v>
      </c>
      <c r="R31" s="1372"/>
      <c r="S31" s="1373"/>
      <c r="T31" s="1299" t="s">
        <v>124</v>
      </c>
      <c r="U31" s="1300"/>
      <c r="V31" s="1301"/>
      <c r="W31" s="1299" t="s">
        <v>102</v>
      </c>
      <c r="X31" s="1300"/>
      <c r="Y31" s="1301"/>
      <c r="Z31" s="135"/>
      <c r="AA31" s="1967" t="s">
        <v>109</v>
      </c>
      <c r="AB31" s="1968"/>
      <c r="AC31" s="1968"/>
      <c r="AD31" s="1968"/>
      <c r="AE31" s="1968"/>
      <c r="AF31" s="1969"/>
      <c r="AG31" s="1970"/>
      <c r="AH31" s="1299" t="s">
        <v>110</v>
      </c>
      <c r="AI31" s="1969"/>
      <c r="AJ31" s="1969"/>
      <c r="AK31" s="1868"/>
      <c r="AL31" s="1868"/>
      <c r="AM31" s="1976"/>
      <c r="AN31" s="1224" t="s">
        <v>266</v>
      </c>
      <c r="AO31" s="1224"/>
      <c r="AP31" s="1224"/>
      <c r="AQ31" s="1224"/>
      <c r="AR31" s="122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302"/>
      <c r="B32" s="1304"/>
      <c r="C32" s="1302"/>
      <c r="D32" s="1303"/>
      <c r="E32" s="1303"/>
      <c r="F32" s="1304"/>
      <c r="G32" s="1302"/>
      <c r="H32" s="1303"/>
      <c r="I32" s="1304"/>
      <c r="J32" s="1302"/>
      <c r="K32" s="1303"/>
      <c r="L32" s="1303"/>
      <c r="M32" s="1304"/>
      <c r="N32" s="1302"/>
      <c r="O32" s="1303"/>
      <c r="P32" s="1304"/>
      <c r="Q32" s="1374"/>
      <c r="R32" s="1375"/>
      <c r="S32" s="1376"/>
      <c r="T32" s="1302"/>
      <c r="U32" s="1303"/>
      <c r="V32" s="1304"/>
      <c r="W32" s="1302"/>
      <c r="X32" s="1303"/>
      <c r="Y32" s="1304"/>
      <c r="Z32" s="135"/>
      <c r="AA32" s="1971"/>
      <c r="AB32" s="1972"/>
      <c r="AC32" s="1972"/>
      <c r="AD32" s="1972"/>
      <c r="AE32" s="1972"/>
      <c r="AF32" s="1973"/>
      <c r="AG32" s="1974"/>
      <c r="AH32" s="1977"/>
      <c r="AI32" s="1973"/>
      <c r="AJ32" s="1973"/>
      <c r="AK32" s="1978"/>
      <c r="AL32" s="1978"/>
      <c r="AM32" s="1979"/>
      <c r="AN32" s="1224"/>
      <c r="AO32" s="1224"/>
      <c r="AP32" s="1224"/>
      <c r="AQ32" s="1224"/>
      <c r="AR32" s="122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05"/>
      <c r="B33" s="1307"/>
      <c r="C33" s="1305"/>
      <c r="D33" s="1306"/>
      <c r="E33" s="1306"/>
      <c r="F33" s="1307"/>
      <c r="G33" s="1305"/>
      <c r="H33" s="1306"/>
      <c r="I33" s="1307"/>
      <c r="J33" s="1305"/>
      <c r="K33" s="1306"/>
      <c r="L33" s="1306"/>
      <c r="M33" s="1307"/>
      <c r="N33" s="1305"/>
      <c r="O33" s="1306"/>
      <c r="P33" s="1307"/>
      <c r="Q33" s="1377"/>
      <c r="R33" s="1378"/>
      <c r="S33" s="1379"/>
      <c r="T33" s="1305"/>
      <c r="U33" s="1306"/>
      <c r="V33" s="1307"/>
      <c r="W33" s="1305"/>
      <c r="X33" s="1306"/>
      <c r="Y33" s="1307"/>
      <c r="Z33" s="135"/>
      <c r="AA33" s="1975"/>
      <c r="AB33" s="1630"/>
      <c r="AC33" s="1630"/>
      <c r="AD33" s="1630"/>
      <c r="AE33" s="1630"/>
      <c r="AF33" s="1630"/>
      <c r="AG33" s="1667"/>
      <c r="AH33" s="1975"/>
      <c r="AI33" s="1630"/>
      <c r="AJ33" s="1630"/>
      <c r="AK33" s="1630"/>
      <c r="AL33" s="1630"/>
      <c r="AM33" s="1667"/>
      <c r="AN33" s="1224"/>
      <c r="AO33" s="1224"/>
      <c r="AP33" s="1224"/>
      <c r="AQ33" s="1224"/>
      <c r="AR33" s="122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966" t="s">
        <v>128</v>
      </c>
      <c r="B34" s="1949"/>
      <c r="C34" s="1930">
        <v>36</v>
      </c>
      <c r="D34" s="1944"/>
      <c r="E34" s="1944"/>
      <c r="F34" s="1945"/>
      <c r="G34" s="1932">
        <v>4</v>
      </c>
      <c r="H34" s="1964"/>
      <c r="I34" s="1965"/>
      <c r="J34" s="1932"/>
      <c r="K34" s="1964"/>
      <c r="L34" s="1964"/>
      <c r="M34" s="1965"/>
      <c r="N34" s="1932"/>
      <c r="O34" s="1964"/>
      <c r="P34" s="1965"/>
      <c r="Q34" s="1951"/>
      <c r="R34" s="1940"/>
      <c r="S34" s="1941"/>
      <c r="T34" s="1932">
        <v>12</v>
      </c>
      <c r="U34" s="1933"/>
      <c r="V34" s="1952"/>
      <c r="W34" s="1932">
        <f>C34+G34+J34+N34+Q34+T34</f>
        <v>52</v>
      </c>
      <c r="X34" s="1933"/>
      <c r="Y34" s="1934"/>
      <c r="Z34" s="135"/>
      <c r="AA34" s="1953" t="s">
        <v>22</v>
      </c>
      <c r="AB34" s="1954"/>
      <c r="AC34" s="1954"/>
      <c r="AD34" s="1954"/>
      <c r="AE34" s="1954"/>
      <c r="AF34" s="1955"/>
      <c r="AG34" s="1956"/>
      <c r="AH34" s="1142" t="s">
        <v>137</v>
      </c>
      <c r="AI34" s="1960"/>
      <c r="AJ34" s="1960"/>
      <c r="AK34" s="1776"/>
      <c r="AL34" s="1776"/>
      <c r="AM34" s="1777"/>
      <c r="AN34" s="1950" t="s">
        <v>253</v>
      </c>
      <c r="AO34" s="1950"/>
      <c r="AP34" s="1950"/>
      <c r="AQ34" s="1950"/>
      <c r="AR34" s="1950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946" t="s">
        <v>129</v>
      </c>
      <c r="B35" s="1947"/>
      <c r="C35" s="1930">
        <v>36</v>
      </c>
      <c r="D35" s="1944"/>
      <c r="E35" s="1944"/>
      <c r="F35" s="1945"/>
      <c r="G35" s="1938">
        <v>4</v>
      </c>
      <c r="H35" s="1936"/>
      <c r="I35" s="1937"/>
      <c r="J35" s="1938"/>
      <c r="K35" s="1936"/>
      <c r="L35" s="1936"/>
      <c r="M35" s="1937"/>
      <c r="N35" s="1938"/>
      <c r="O35" s="1936"/>
      <c r="P35" s="1937"/>
      <c r="Q35" s="1951"/>
      <c r="R35" s="1940"/>
      <c r="S35" s="1941"/>
      <c r="T35" s="1938">
        <v>12</v>
      </c>
      <c r="U35" s="1942"/>
      <c r="V35" s="1943"/>
      <c r="W35" s="1932">
        <f>C35+G35+J35+N35+Q35+T35</f>
        <v>52</v>
      </c>
      <c r="X35" s="1933"/>
      <c r="Y35" s="1934"/>
      <c r="Z35" s="135"/>
      <c r="AA35" s="1957"/>
      <c r="AB35" s="1958"/>
      <c r="AC35" s="1958"/>
      <c r="AD35" s="1958"/>
      <c r="AE35" s="1958"/>
      <c r="AF35" s="1958"/>
      <c r="AG35" s="1959"/>
      <c r="AH35" s="1961"/>
      <c r="AI35" s="1962"/>
      <c r="AJ35" s="1962"/>
      <c r="AK35" s="1962"/>
      <c r="AL35" s="1962"/>
      <c r="AM35" s="1963"/>
      <c r="AN35" s="1950"/>
      <c r="AO35" s="1950"/>
      <c r="AP35" s="1950"/>
      <c r="AQ35" s="1950"/>
      <c r="AR35" s="1950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946" t="s">
        <v>130</v>
      </c>
      <c r="B36" s="1947"/>
      <c r="C36" s="1930">
        <v>35</v>
      </c>
      <c r="D36" s="1944"/>
      <c r="E36" s="1944"/>
      <c r="F36" s="1945"/>
      <c r="G36" s="1938">
        <v>6</v>
      </c>
      <c r="H36" s="1936"/>
      <c r="I36" s="1937"/>
      <c r="J36" s="1938"/>
      <c r="K36" s="1936"/>
      <c r="L36" s="1936"/>
      <c r="M36" s="1937"/>
      <c r="N36" s="1938"/>
      <c r="O36" s="1936"/>
      <c r="P36" s="1937"/>
      <c r="Q36" s="1951"/>
      <c r="R36" s="1940"/>
      <c r="S36" s="1941"/>
      <c r="T36" s="1938">
        <v>11</v>
      </c>
      <c r="U36" s="1942"/>
      <c r="V36" s="1943"/>
      <c r="W36" s="1932">
        <f>C36+G36+J36+N36+Q36+T36</f>
        <v>52</v>
      </c>
      <c r="X36" s="1933"/>
      <c r="Y36" s="1934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946" t="s">
        <v>131</v>
      </c>
      <c r="B37" s="1947"/>
      <c r="C37" s="1930">
        <v>35</v>
      </c>
      <c r="D37" s="1944"/>
      <c r="E37" s="1944"/>
      <c r="F37" s="1945"/>
      <c r="G37" s="1938">
        <v>6</v>
      </c>
      <c r="H37" s="1936"/>
      <c r="I37" s="1937"/>
      <c r="J37" s="1938"/>
      <c r="K37" s="1936"/>
      <c r="L37" s="1936"/>
      <c r="M37" s="1937"/>
      <c r="N37" s="1938"/>
      <c r="O37" s="1936"/>
      <c r="P37" s="1937"/>
      <c r="Q37" s="1939"/>
      <c r="R37" s="1940"/>
      <c r="S37" s="1941"/>
      <c r="T37" s="1935" t="s">
        <v>225</v>
      </c>
      <c r="U37" s="1942"/>
      <c r="V37" s="1943"/>
      <c r="W37" s="1932">
        <f>C37+G37+J37+N37+Q37+T37</f>
        <v>52</v>
      </c>
      <c r="X37" s="1933"/>
      <c r="Y37" s="1934"/>
      <c r="Z37" s="135"/>
      <c r="AA37" s="1370"/>
      <c r="AB37" s="1371"/>
      <c r="AC37" s="1371"/>
      <c r="AD37" s="1371"/>
      <c r="AE37" s="1371"/>
      <c r="AF37" s="1371"/>
      <c r="AG37" s="1371"/>
      <c r="AH37" s="1280"/>
      <c r="AI37" s="1281"/>
      <c r="AJ37" s="1281"/>
      <c r="AK37" s="1298"/>
      <c r="AL37" s="1272"/>
      <c r="AM37" s="1272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946" t="s">
        <v>132</v>
      </c>
      <c r="B38" s="1947"/>
      <c r="C38" s="1932">
        <v>23</v>
      </c>
      <c r="D38" s="1948"/>
      <c r="E38" s="1948"/>
      <c r="F38" s="1949"/>
      <c r="G38" s="1938">
        <v>6</v>
      </c>
      <c r="H38" s="1936"/>
      <c r="I38" s="1937"/>
      <c r="J38" s="1935"/>
      <c r="K38" s="1936"/>
      <c r="L38" s="1936"/>
      <c r="M38" s="1937"/>
      <c r="N38" s="1938">
        <v>11</v>
      </c>
      <c r="O38" s="1936"/>
      <c r="P38" s="1937"/>
      <c r="Q38" s="1939">
        <v>2</v>
      </c>
      <c r="R38" s="1940"/>
      <c r="S38" s="1941"/>
      <c r="T38" s="1938">
        <v>1</v>
      </c>
      <c r="U38" s="1942"/>
      <c r="V38" s="1943"/>
      <c r="W38" s="1932">
        <f>C38+G38+J38+N38+Q38+T38</f>
        <v>43</v>
      </c>
      <c r="X38" s="1933"/>
      <c r="Y38" s="1934"/>
      <c r="Z38" s="135"/>
      <c r="AA38" s="1268"/>
      <c r="AB38" s="1269"/>
      <c r="AC38" s="1269"/>
      <c r="AD38" s="1269"/>
      <c r="AE38" s="1269"/>
      <c r="AF38" s="1269"/>
      <c r="AG38" s="1269"/>
      <c r="AH38" s="1270"/>
      <c r="AI38" s="1270"/>
      <c r="AJ38" s="1270"/>
      <c r="AK38" s="1298"/>
      <c r="AL38" s="1369"/>
      <c r="AM38" s="1369"/>
      <c r="AN38" s="140"/>
      <c r="AO38" s="1297"/>
      <c r="AP38" s="1269"/>
      <c r="AQ38" s="1269"/>
      <c r="AR38" s="1269"/>
      <c r="AS38" s="1271"/>
      <c r="AT38" s="1272"/>
      <c r="AU38" s="1272"/>
      <c r="AV38" s="1272"/>
      <c r="AW38" s="1272"/>
      <c r="AX38" s="1271"/>
      <c r="AY38" s="1271"/>
      <c r="AZ38" s="1271"/>
      <c r="BA38" s="1296"/>
    </row>
    <row r="39" spans="1:53" ht="18.75" customHeight="1">
      <c r="A39" s="1918" t="s">
        <v>23</v>
      </c>
      <c r="B39" s="1919"/>
      <c r="C39" s="1920">
        <f>SUM(C34:F38)</f>
        <v>165</v>
      </c>
      <c r="D39" s="1921"/>
      <c r="E39" s="1921"/>
      <c r="F39" s="1922"/>
      <c r="G39" s="1923">
        <v>26</v>
      </c>
      <c r="H39" s="1924"/>
      <c r="I39" s="1925"/>
      <c r="J39" s="1926"/>
      <c r="K39" s="1927"/>
      <c r="L39" s="1927"/>
      <c r="M39" s="1928"/>
      <c r="N39" s="1926">
        <v>11</v>
      </c>
      <c r="O39" s="1929"/>
      <c r="P39" s="1919"/>
      <c r="Q39" s="1930">
        <v>2</v>
      </c>
      <c r="R39" s="1931"/>
      <c r="S39" s="1409"/>
      <c r="T39" s="1926">
        <v>47</v>
      </c>
      <c r="U39" s="1927"/>
      <c r="V39" s="1928"/>
      <c r="W39" s="1923">
        <f>C39+G39+N39+Q39+T39</f>
        <v>251</v>
      </c>
      <c r="X39" s="1924"/>
      <c r="Y39" s="1925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">
      <c r="I40" s="3"/>
      <c r="J40" s="1284"/>
      <c r="K40" s="1284"/>
      <c r="L40" s="1284"/>
      <c r="M40" s="1284"/>
      <c r="N40" s="1284"/>
      <c r="O40" s="3"/>
      <c r="P40" s="3"/>
      <c r="Q40" s="1264"/>
      <c r="R40" s="1264"/>
      <c r="S40" s="1264"/>
      <c r="T40" s="1264"/>
      <c r="U40" s="1264"/>
      <c r="V40" s="1264"/>
      <c r="W40" s="26"/>
      <c r="X40" s="26"/>
      <c r="Y40" s="1264"/>
      <c r="Z40" s="1264"/>
      <c r="AA40" s="1264"/>
      <c r="AB40" s="1264"/>
      <c r="AC40" s="1264"/>
      <c r="AD40" s="1264"/>
      <c r="AE40" s="26"/>
      <c r="AF40" s="26"/>
      <c r="AG40" s="1264"/>
      <c r="AH40" s="1264"/>
      <c r="AI40" s="1264"/>
      <c r="AJ40" s="1264"/>
      <c r="AK40" s="26"/>
      <c r="AL40" s="26"/>
      <c r="AM40" s="1264"/>
      <c r="AN40" s="1264"/>
      <c r="AO40" s="1264"/>
      <c r="AP40" s="1264"/>
      <c r="AQ40" s="1273"/>
      <c r="AR40" s="26"/>
      <c r="AS40" s="1264"/>
      <c r="AT40" s="1264"/>
      <c r="AU40" s="1264"/>
      <c r="AV40" s="1264"/>
      <c r="AW40" s="1264"/>
      <c r="AX40" s="26"/>
      <c r="AY40" s="1264"/>
      <c r="AZ40" s="1264"/>
      <c r="BA40" s="1264"/>
    </row>
  </sheetData>
  <sheetProtection/>
  <mergeCells count="120">
    <mergeCell ref="A1:O1"/>
    <mergeCell ref="P1:AN1"/>
    <mergeCell ref="AO1:BA1"/>
    <mergeCell ref="A2:O2"/>
    <mergeCell ref="P2:AN2"/>
    <mergeCell ref="AO2:BA2"/>
    <mergeCell ref="A3:O3"/>
    <mergeCell ref="P3:AN3"/>
    <mergeCell ref="AO3:BA3"/>
    <mergeCell ref="A4:O4"/>
    <mergeCell ref="P4:AN4"/>
    <mergeCell ref="AO4:BA5"/>
    <mergeCell ref="P5:AN5"/>
    <mergeCell ref="P13:AN13"/>
    <mergeCell ref="AO6:AZ6"/>
    <mergeCell ref="A7:O7"/>
    <mergeCell ref="P7:AN7"/>
    <mergeCell ref="AO7:BA8"/>
    <mergeCell ref="P8:AN8"/>
    <mergeCell ref="S19:W19"/>
    <mergeCell ref="X19:AA19"/>
    <mergeCell ref="AB19:AE19"/>
    <mergeCell ref="P14:AN14"/>
    <mergeCell ref="A6:O6"/>
    <mergeCell ref="P6:AN6"/>
    <mergeCell ref="P9:AN9"/>
    <mergeCell ref="P10:AN10"/>
    <mergeCell ref="P11:AN11"/>
    <mergeCell ref="P12:AN12"/>
    <mergeCell ref="AO19:AR19"/>
    <mergeCell ref="AA31:AG33"/>
    <mergeCell ref="AH31:AM33"/>
    <mergeCell ref="P15:AN15"/>
    <mergeCell ref="A17:BA17"/>
    <mergeCell ref="A19:A20"/>
    <mergeCell ref="B19:E19"/>
    <mergeCell ref="F19:I19"/>
    <mergeCell ref="J19:M19"/>
    <mergeCell ref="N19:R19"/>
    <mergeCell ref="AX19:BA19"/>
    <mergeCell ref="A27:AZ27"/>
    <mergeCell ref="N34:P34"/>
    <mergeCell ref="A31:B33"/>
    <mergeCell ref="C31:F33"/>
    <mergeCell ref="G31:I33"/>
    <mergeCell ref="J31:M33"/>
    <mergeCell ref="N31:P33"/>
    <mergeCell ref="A34:B34"/>
    <mergeCell ref="Q31:S33"/>
    <mergeCell ref="C34:F34"/>
    <mergeCell ref="G34:I34"/>
    <mergeCell ref="J34:M34"/>
    <mergeCell ref="W31:Y33"/>
    <mergeCell ref="W34:Y34"/>
    <mergeCell ref="AS19:AW19"/>
    <mergeCell ref="AF19:AI19"/>
    <mergeCell ref="AJ19:AN19"/>
    <mergeCell ref="AN31:AR33"/>
    <mergeCell ref="T31:V33"/>
    <mergeCell ref="AA34:AG35"/>
    <mergeCell ref="AH34:AM35"/>
    <mergeCell ref="G36:I36"/>
    <mergeCell ref="J36:M36"/>
    <mergeCell ref="G35:I35"/>
    <mergeCell ref="J35:M35"/>
    <mergeCell ref="W36:Y36"/>
    <mergeCell ref="T36:V36"/>
    <mergeCell ref="Q36:S36"/>
    <mergeCell ref="N36:P36"/>
    <mergeCell ref="A36:B36"/>
    <mergeCell ref="AN34:AR35"/>
    <mergeCell ref="W35:Y35"/>
    <mergeCell ref="N35:P35"/>
    <mergeCell ref="Q35:S35"/>
    <mergeCell ref="Q34:S34"/>
    <mergeCell ref="T34:V34"/>
    <mergeCell ref="T35:V35"/>
    <mergeCell ref="A35:B35"/>
    <mergeCell ref="C35:F35"/>
    <mergeCell ref="T37:V37"/>
    <mergeCell ref="W37:Y37"/>
    <mergeCell ref="A37:B37"/>
    <mergeCell ref="C37:F37"/>
    <mergeCell ref="G37:I37"/>
    <mergeCell ref="J37:M37"/>
    <mergeCell ref="J38:M38"/>
    <mergeCell ref="N38:P38"/>
    <mergeCell ref="Q38:S38"/>
    <mergeCell ref="T38:V38"/>
    <mergeCell ref="C36:F36"/>
    <mergeCell ref="A38:B38"/>
    <mergeCell ref="C38:F38"/>
    <mergeCell ref="G38:I38"/>
    <mergeCell ref="N37:P37"/>
    <mergeCell ref="Q37:S37"/>
    <mergeCell ref="AS38:AW38"/>
    <mergeCell ref="AA37:AG37"/>
    <mergeCell ref="AH37:AJ37"/>
    <mergeCell ref="AK37:AM37"/>
    <mergeCell ref="AA38:AG38"/>
    <mergeCell ref="AH38:AJ38"/>
    <mergeCell ref="AK38:AM38"/>
    <mergeCell ref="AO38:AR38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Y40:BA40"/>
    <mergeCell ref="J40:N40"/>
    <mergeCell ref="Q40:V40"/>
    <mergeCell ref="Y40:AD40"/>
    <mergeCell ref="AG40:AJ40"/>
    <mergeCell ref="AM40:AQ40"/>
    <mergeCell ref="AS40:AW4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8" sqref="P8:AN8"/>
    </sheetView>
  </sheetViews>
  <sheetFormatPr defaultColWidth="3.375" defaultRowHeight="12.75"/>
  <cols>
    <col min="1" max="1" width="3.375" style="1" customWidth="1"/>
    <col min="2" max="2" width="4.125" style="1" customWidth="1"/>
    <col min="3" max="3" width="3.50390625" style="1" customWidth="1"/>
    <col min="4" max="4" width="3.375" style="1" customWidth="1"/>
    <col min="5" max="5" width="3.125" style="1" customWidth="1"/>
    <col min="6" max="6" width="4.00390625" style="1" customWidth="1"/>
    <col min="7" max="7" width="3.375" style="1" customWidth="1"/>
    <col min="8" max="8" width="4.375" style="1" customWidth="1"/>
    <col min="9" max="9" width="4.125" style="1" customWidth="1"/>
    <col min="10" max="13" width="3.375" style="1" customWidth="1"/>
    <col min="14" max="14" width="4.00390625" style="1" customWidth="1"/>
    <col min="15" max="15" width="4.125" style="1" customWidth="1"/>
    <col min="16" max="16" width="5.125" style="1" customWidth="1"/>
    <col min="17" max="17" width="3.375" style="1" customWidth="1"/>
    <col min="18" max="18" width="4.50390625" style="1" customWidth="1"/>
    <col min="19" max="33" width="3.375" style="1" customWidth="1"/>
    <col min="34" max="34" width="4.625" style="1" customWidth="1"/>
    <col min="35" max="36" width="4.125" style="1" customWidth="1"/>
    <col min="37" max="39" width="3.375" style="1" customWidth="1"/>
    <col min="40" max="40" width="4.625" style="1" customWidth="1"/>
    <col min="41" max="42" width="3.375" style="1" customWidth="1"/>
    <col min="43" max="43" width="4.625" style="1" customWidth="1"/>
    <col min="44" max="44" width="4.375" style="1" customWidth="1"/>
    <col min="45" max="45" width="3.375" style="1" customWidth="1"/>
    <col min="46" max="46" width="4.375" style="1" customWidth="1"/>
    <col min="47" max="47" width="3.375" style="1" customWidth="1"/>
    <col min="48" max="48" width="4.375" style="1" customWidth="1"/>
    <col min="49" max="49" width="4.125" style="1" customWidth="1"/>
    <col min="50" max="52" width="3.375" style="1" customWidth="1"/>
    <col min="53" max="53" width="5.125" style="1" customWidth="1"/>
    <col min="54" max="16384" width="3.375" style="1" customWidth="1"/>
  </cols>
  <sheetData>
    <row r="1" spans="1:53" ht="21">
      <c r="A1" s="1322" t="s">
        <v>258</v>
      </c>
      <c r="B1" s="1322"/>
      <c r="C1" s="1322"/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322"/>
      <c r="O1" s="1322"/>
      <c r="P1" s="1335" t="s">
        <v>92</v>
      </c>
      <c r="Q1" s="1335"/>
      <c r="R1" s="1335"/>
      <c r="S1" s="1335"/>
      <c r="T1" s="1335"/>
      <c r="U1" s="1335"/>
      <c r="V1" s="1335"/>
      <c r="W1" s="1335"/>
      <c r="X1" s="1335"/>
      <c r="Y1" s="1335"/>
      <c r="Z1" s="1335"/>
      <c r="AA1" s="1335"/>
      <c r="AB1" s="1335"/>
      <c r="AC1" s="1335"/>
      <c r="AD1" s="1335"/>
      <c r="AE1" s="1335"/>
      <c r="AF1" s="1335"/>
      <c r="AG1" s="1335"/>
      <c r="AH1" s="1335"/>
      <c r="AI1" s="1335"/>
      <c r="AJ1" s="1335"/>
      <c r="AK1" s="1335"/>
      <c r="AL1" s="1335"/>
      <c r="AM1" s="1335"/>
      <c r="AN1" s="1335"/>
      <c r="AO1" s="1327"/>
      <c r="AP1" s="1327"/>
      <c r="AQ1" s="1327"/>
      <c r="AR1" s="1327"/>
      <c r="AS1" s="1327"/>
      <c r="AT1" s="1327"/>
      <c r="AU1" s="1327"/>
      <c r="AV1" s="1327"/>
      <c r="AW1" s="1327"/>
      <c r="AX1" s="1327"/>
      <c r="AY1" s="1327"/>
      <c r="AZ1" s="1327"/>
      <c r="BA1" s="1327"/>
    </row>
    <row r="2" spans="1:53" ht="21">
      <c r="A2" s="1326" t="s">
        <v>259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36" t="s">
        <v>16</v>
      </c>
      <c r="Q2" s="1336"/>
      <c r="R2" s="1336"/>
      <c r="S2" s="1336"/>
      <c r="T2" s="1336"/>
      <c r="U2" s="1336"/>
      <c r="V2" s="1336"/>
      <c r="W2" s="1336"/>
      <c r="X2" s="1336"/>
      <c r="Y2" s="1336"/>
      <c r="Z2" s="1336"/>
      <c r="AA2" s="1336"/>
      <c r="AB2" s="1336"/>
      <c r="AC2" s="1336"/>
      <c r="AD2" s="1336"/>
      <c r="AE2" s="1336"/>
      <c r="AF2" s="1336"/>
      <c r="AG2" s="1336"/>
      <c r="AH2" s="1336"/>
      <c r="AI2" s="1336"/>
      <c r="AJ2" s="1336"/>
      <c r="AK2" s="1336"/>
      <c r="AL2" s="1336"/>
      <c r="AM2" s="1336"/>
      <c r="AN2" s="1336"/>
      <c r="AO2" s="1328"/>
      <c r="AP2" s="1328"/>
      <c r="AQ2" s="1328"/>
      <c r="AR2" s="1328"/>
      <c r="AS2" s="1328"/>
      <c r="AT2" s="1328"/>
      <c r="AU2" s="1328"/>
      <c r="AV2" s="1328"/>
      <c r="AW2" s="1328"/>
      <c r="AX2" s="1328"/>
      <c r="AY2" s="1328"/>
      <c r="AZ2" s="1328"/>
      <c r="BA2" s="1328"/>
    </row>
    <row r="3" spans="1:53" ht="24" customHeight="1">
      <c r="A3" s="1323" t="s">
        <v>435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36"/>
      <c r="Q3" s="1336"/>
      <c r="R3" s="1336"/>
      <c r="S3" s="1336"/>
      <c r="T3" s="1336"/>
      <c r="U3" s="1336"/>
      <c r="V3" s="1336"/>
      <c r="W3" s="1336"/>
      <c r="X3" s="1336"/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6"/>
      <c r="AJ3" s="1336"/>
      <c r="AK3" s="1336"/>
      <c r="AL3" s="1336"/>
      <c r="AM3" s="1336"/>
      <c r="AN3" s="1336"/>
      <c r="AO3" s="1330"/>
      <c r="AP3" s="1330"/>
      <c r="AQ3" s="1330"/>
      <c r="AR3" s="1330"/>
      <c r="AS3" s="1330"/>
      <c r="AT3" s="1330"/>
      <c r="AU3" s="1330"/>
      <c r="AV3" s="1330"/>
      <c r="AW3" s="1330"/>
      <c r="AX3" s="1330"/>
      <c r="AY3" s="1330"/>
      <c r="AZ3" s="1330"/>
      <c r="BA3" s="1330"/>
    </row>
    <row r="4" spans="1:54" ht="20.25" customHeight="1">
      <c r="A4" s="1324" t="s">
        <v>436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17" t="s">
        <v>70</v>
      </c>
      <c r="Q4" s="1317"/>
      <c r="R4" s="1317"/>
      <c r="S4" s="1317"/>
      <c r="T4" s="1317"/>
      <c r="U4" s="1317"/>
      <c r="V4" s="1317"/>
      <c r="W4" s="1317"/>
      <c r="X4" s="1317"/>
      <c r="Y4" s="1317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7"/>
      <c r="AK4" s="1317"/>
      <c r="AL4" s="1317"/>
      <c r="AM4" s="1317"/>
      <c r="AN4" s="1317"/>
      <c r="AO4" s="1331" t="s">
        <v>353</v>
      </c>
      <c r="AP4" s="1332"/>
      <c r="AQ4" s="1332"/>
      <c r="AR4" s="1332"/>
      <c r="AS4" s="1332"/>
      <c r="AT4" s="1332"/>
      <c r="AU4" s="1332"/>
      <c r="AV4" s="1332"/>
      <c r="AW4" s="1332"/>
      <c r="AX4" s="1332"/>
      <c r="AY4" s="1332"/>
      <c r="AZ4" s="1332"/>
      <c r="BA4" s="1332"/>
      <c r="BB4" s="1332"/>
    </row>
    <row r="5" spans="1:54" s="5" customFormat="1" ht="41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10" t="s">
        <v>431</v>
      </c>
      <c r="Q5" s="1310"/>
      <c r="R5" s="1310"/>
      <c r="S5" s="1310"/>
      <c r="T5" s="1310"/>
      <c r="U5" s="1310"/>
      <c r="V5" s="1310"/>
      <c r="W5" s="1310"/>
      <c r="X5" s="1310"/>
      <c r="Y5" s="1310"/>
      <c r="Z5" s="1310"/>
      <c r="AA5" s="1310"/>
      <c r="AB5" s="1310"/>
      <c r="AC5" s="1310"/>
      <c r="AD5" s="1310"/>
      <c r="AE5" s="1310"/>
      <c r="AF5" s="1310"/>
      <c r="AG5" s="1310"/>
      <c r="AH5" s="1310"/>
      <c r="AI5" s="1310"/>
      <c r="AJ5" s="1310"/>
      <c r="AK5" s="1310"/>
      <c r="AL5" s="1310"/>
      <c r="AM5" s="1310"/>
      <c r="AN5" s="1310"/>
      <c r="AO5" s="1332"/>
      <c r="AP5" s="1332"/>
      <c r="AQ5" s="1332"/>
      <c r="AR5" s="1332"/>
      <c r="AS5" s="1332"/>
      <c r="AT5" s="1332"/>
      <c r="AU5" s="1332"/>
      <c r="AV5" s="1332"/>
      <c r="AW5" s="1332"/>
      <c r="AX5" s="1332"/>
      <c r="AY5" s="1332"/>
      <c r="AZ5" s="1332"/>
      <c r="BA5" s="1332"/>
      <c r="BB5" s="1332"/>
    </row>
    <row r="6" spans="1:59" s="5" customFormat="1" ht="18" customHeight="1">
      <c r="A6" s="1325" t="s">
        <v>58</v>
      </c>
      <c r="B6" s="1325"/>
      <c r="C6" s="1325"/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9" t="s">
        <v>174</v>
      </c>
      <c r="Q6" s="1254"/>
      <c r="R6" s="1254"/>
      <c r="S6" s="1254"/>
      <c r="T6" s="1254"/>
      <c r="U6" s="1254"/>
      <c r="V6" s="1254"/>
      <c r="W6" s="1254"/>
      <c r="X6" s="1254"/>
      <c r="Y6" s="1254"/>
      <c r="Z6" s="1254"/>
      <c r="AA6" s="1254"/>
      <c r="AB6" s="1254"/>
      <c r="AC6" s="1254"/>
      <c r="AD6" s="1254"/>
      <c r="AE6" s="1254"/>
      <c r="AF6" s="1254"/>
      <c r="AG6" s="1254"/>
      <c r="AH6" s="1254"/>
      <c r="AI6" s="1254"/>
      <c r="AJ6" s="1254"/>
      <c r="AK6" s="1254"/>
      <c r="AL6" s="1254"/>
      <c r="AM6" s="1254"/>
      <c r="AN6" s="1254"/>
      <c r="AO6" s="1333" t="s">
        <v>138</v>
      </c>
      <c r="AP6" s="1334"/>
      <c r="AQ6" s="1334"/>
      <c r="AR6" s="1334"/>
      <c r="AS6" s="1334"/>
      <c r="AT6" s="1334"/>
      <c r="AU6" s="1334"/>
      <c r="AV6" s="1334"/>
      <c r="AW6" s="1334"/>
      <c r="AX6" s="1334"/>
      <c r="AY6" s="1334"/>
      <c r="AZ6" s="1334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22" t="s">
        <v>262</v>
      </c>
      <c r="B7" s="1322"/>
      <c r="C7" s="1322"/>
      <c r="D7" s="1322"/>
      <c r="E7" s="1322"/>
      <c r="F7" s="1322"/>
      <c r="G7" s="1322"/>
      <c r="H7" s="1322"/>
      <c r="I7" s="1322"/>
      <c r="J7" s="1322"/>
      <c r="K7" s="1322"/>
      <c r="L7" s="1322"/>
      <c r="M7" s="1322"/>
      <c r="N7" s="1322"/>
      <c r="O7" s="1322"/>
      <c r="P7" s="1329" t="s">
        <v>432</v>
      </c>
      <c r="Q7" s="1254"/>
      <c r="R7" s="1254"/>
      <c r="S7" s="1254"/>
      <c r="T7" s="1254"/>
      <c r="U7" s="1254"/>
      <c r="V7" s="1254"/>
      <c r="W7" s="1254"/>
      <c r="X7" s="1254"/>
      <c r="Y7" s="1254"/>
      <c r="Z7" s="1254"/>
      <c r="AA7" s="1254"/>
      <c r="AB7" s="1254"/>
      <c r="AC7" s="1254"/>
      <c r="AD7" s="1254"/>
      <c r="AE7" s="1254"/>
      <c r="AF7" s="1254"/>
      <c r="AG7" s="1254"/>
      <c r="AH7" s="1254"/>
      <c r="AI7" s="1254"/>
      <c r="AJ7" s="1254"/>
      <c r="AK7" s="1254"/>
      <c r="AL7" s="1254"/>
      <c r="AM7" s="1254"/>
      <c r="AN7" s="1254"/>
      <c r="AO7" s="1318" t="s">
        <v>99</v>
      </c>
      <c r="AP7" s="1318"/>
      <c r="AQ7" s="1318"/>
      <c r="AR7" s="1318"/>
      <c r="AS7" s="1318"/>
      <c r="AT7" s="1318"/>
      <c r="AU7" s="1318"/>
      <c r="AV7" s="1318"/>
      <c r="AW7" s="1318"/>
      <c r="AX7" s="1318"/>
      <c r="AY7" s="1318"/>
      <c r="AZ7" s="1318"/>
      <c r="BA7" s="1318"/>
    </row>
    <row r="8" spans="16:53" s="5" customFormat="1" ht="18.75" customHeight="1">
      <c r="P8" s="1316" t="s">
        <v>446</v>
      </c>
      <c r="Q8" s="1316"/>
      <c r="R8" s="1316"/>
      <c r="S8" s="1316"/>
      <c r="T8" s="1316"/>
      <c r="U8" s="1316"/>
      <c r="V8" s="1316"/>
      <c r="W8" s="1316"/>
      <c r="X8" s="1316"/>
      <c r="Y8" s="1316"/>
      <c r="Z8" s="1316"/>
      <c r="AA8" s="1316"/>
      <c r="AB8" s="1316"/>
      <c r="AC8" s="1316"/>
      <c r="AD8" s="1316"/>
      <c r="AE8" s="1316"/>
      <c r="AF8" s="1316"/>
      <c r="AG8" s="1316"/>
      <c r="AH8" s="1316"/>
      <c r="AI8" s="1316"/>
      <c r="AJ8" s="1316"/>
      <c r="AK8" s="1316"/>
      <c r="AL8" s="1316"/>
      <c r="AM8" s="1316"/>
      <c r="AN8" s="1316"/>
      <c r="AO8" s="1319"/>
      <c r="AP8" s="1319"/>
      <c r="AQ8" s="1319"/>
      <c r="AR8" s="1319"/>
      <c r="AS8" s="1319"/>
      <c r="AT8" s="1319"/>
      <c r="AU8" s="1319"/>
      <c r="AV8" s="1319"/>
      <c r="AW8" s="1319"/>
      <c r="AX8" s="1319"/>
      <c r="AY8" s="1319"/>
      <c r="AZ8" s="1319"/>
      <c r="BA8" s="1319"/>
    </row>
    <row r="9" spans="16:53" s="5" customFormat="1" ht="18">
      <c r="P9" s="1314"/>
      <c r="Q9" s="1315"/>
      <c r="R9" s="1315"/>
      <c r="S9" s="1315"/>
      <c r="T9" s="1315"/>
      <c r="U9" s="1315"/>
      <c r="V9" s="1315"/>
      <c r="W9" s="1315"/>
      <c r="X9" s="1315"/>
      <c r="Y9" s="1315"/>
      <c r="Z9" s="1315"/>
      <c r="AA9" s="1315"/>
      <c r="AB9" s="1315"/>
      <c r="AC9" s="1315"/>
      <c r="AD9" s="1315"/>
      <c r="AE9" s="1315"/>
      <c r="AF9" s="1315"/>
      <c r="AG9" s="1315"/>
      <c r="AH9" s="1315"/>
      <c r="AI9" s="1315"/>
      <c r="AJ9" s="1315"/>
      <c r="AK9" s="1315"/>
      <c r="AL9" s="1315"/>
      <c r="AM9" s="1315"/>
      <c r="AN9" s="131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"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1310"/>
      <c r="AK10" s="1310"/>
      <c r="AL10" s="1310"/>
      <c r="AM10" s="1310"/>
      <c r="AN10" s="1310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">
      <c r="P11" s="1310" t="s">
        <v>91</v>
      </c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0"/>
      <c r="AI11" s="1310"/>
      <c r="AJ11" s="1310"/>
      <c r="AK11" s="1310"/>
      <c r="AL11" s="1310"/>
      <c r="AM11" s="1310"/>
      <c r="AN11" s="1310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" hidden="1">
      <c r="P12" s="1320"/>
      <c r="Q12" s="1321"/>
      <c r="R12" s="1321"/>
      <c r="S12" s="1321"/>
      <c r="T12" s="1321"/>
      <c r="U12" s="1321"/>
      <c r="V12" s="1321"/>
      <c r="W12" s="1321"/>
      <c r="X12" s="1321"/>
      <c r="Y12" s="1321"/>
      <c r="Z12" s="1321"/>
      <c r="AA12" s="1321"/>
      <c r="AB12" s="1321"/>
      <c r="AC12" s="1321"/>
      <c r="AD12" s="1321"/>
      <c r="AE12" s="1321"/>
      <c r="AF12" s="1321"/>
      <c r="AG12" s="1321"/>
      <c r="AH12" s="1321"/>
      <c r="AI12" s="1321"/>
      <c r="AJ12" s="1321"/>
      <c r="AK12" s="1321"/>
      <c r="AL12" s="1321"/>
      <c r="AM12" s="1321"/>
      <c r="AN12" s="1321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" hidden="1">
      <c r="P13" s="1308"/>
      <c r="Q13" s="1309"/>
      <c r="R13" s="1309"/>
      <c r="S13" s="1309"/>
      <c r="T13" s="1309"/>
      <c r="U13" s="1309"/>
      <c r="V13" s="1309"/>
      <c r="W13" s="1309"/>
      <c r="X13" s="1309"/>
      <c r="Y13" s="1309"/>
      <c r="Z13" s="1309"/>
      <c r="AA13" s="1309"/>
      <c r="AB13" s="1309"/>
      <c r="AC13" s="1309"/>
      <c r="AD13" s="1309"/>
      <c r="AE13" s="1309"/>
      <c r="AF13" s="1309"/>
      <c r="AG13" s="1309"/>
      <c r="AH13" s="1309"/>
      <c r="AI13" s="1309"/>
      <c r="AJ13" s="1309"/>
      <c r="AK13" s="1309"/>
      <c r="AL13" s="1309"/>
      <c r="AM13" s="1309"/>
      <c r="AN13" s="1309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" hidden="1">
      <c r="P14" s="1308"/>
      <c r="Q14" s="1309"/>
      <c r="R14" s="1309"/>
      <c r="S14" s="1309"/>
      <c r="T14" s="1309"/>
      <c r="U14" s="1309"/>
      <c r="V14" s="1309"/>
      <c r="W14" s="1309"/>
      <c r="X14" s="1309"/>
      <c r="Y14" s="1309"/>
      <c r="Z14" s="1309"/>
      <c r="AA14" s="1309"/>
      <c r="AB14" s="1309"/>
      <c r="AC14" s="1309"/>
      <c r="AD14" s="1309"/>
      <c r="AE14" s="1309"/>
      <c r="AF14" s="1309"/>
      <c r="AG14" s="1309"/>
      <c r="AH14" s="1309"/>
      <c r="AI14" s="1309"/>
      <c r="AJ14" s="1309"/>
      <c r="AK14" s="1309"/>
      <c r="AL14" s="1309"/>
      <c r="AM14" s="1309"/>
      <c r="AN14" s="1309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" hidden="1"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0"/>
      <c r="AI15" s="1310"/>
      <c r="AJ15" s="1310"/>
      <c r="AK15" s="1310"/>
      <c r="AL15" s="1310"/>
      <c r="AM15" s="1310"/>
      <c r="AN15" s="1310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">
      <c r="A17" s="1317" t="s">
        <v>437</v>
      </c>
      <c r="B17" s="1317"/>
      <c r="C17" s="1317"/>
      <c r="D17" s="1317"/>
      <c r="E17" s="1317"/>
      <c r="F17" s="1317"/>
      <c r="G17" s="1317"/>
      <c r="H17" s="1317"/>
      <c r="I17" s="1317"/>
      <c r="J17" s="1317"/>
      <c r="K17" s="1317"/>
      <c r="L17" s="1317"/>
      <c r="M17" s="1317"/>
      <c r="N17" s="1317"/>
      <c r="O17" s="1317"/>
      <c r="P17" s="1317"/>
      <c r="Q17" s="1317"/>
      <c r="R17" s="1317"/>
      <c r="S17" s="1317"/>
      <c r="T17" s="1317"/>
      <c r="U17" s="1317"/>
      <c r="V17" s="1317"/>
      <c r="W17" s="1317"/>
      <c r="X17" s="1317"/>
      <c r="Y17" s="1317"/>
      <c r="Z17" s="1317"/>
      <c r="AA17" s="1317"/>
      <c r="AB17" s="1317"/>
      <c r="AC17" s="1317"/>
      <c r="AD17" s="1317"/>
      <c r="AE17" s="1317"/>
      <c r="AF17" s="1317"/>
      <c r="AG17" s="1317"/>
      <c r="AH17" s="1317"/>
      <c r="AI17" s="1317"/>
      <c r="AJ17" s="1317"/>
      <c r="AK17" s="1317"/>
      <c r="AL17" s="1317"/>
      <c r="AM17" s="1317"/>
      <c r="AN17" s="1317"/>
      <c r="AO17" s="1317"/>
      <c r="AP17" s="1317"/>
      <c r="AQ17" s="1317"/>
      <c r="AR17" s="1317"/>
      <c r="AS17" s="1317"/>
      <c r="AT17" s="1317"/>
      <c r="AU17" s="1317"/>
      <c r="AV17" s="1317"/>
      <c r="AW17" s="1317"/>
      <c r="AX17" s="1317"/>
      <c r="AY17" s="1317"/>
      <c r="AZ17" s="1317"/>
      <c r="BA17" s="1317"/>
    </row>
    <row r="18" ht="11.25" customHeight="1"/>
    <row r="19" spans="1:53" ht="18" customHeight="1">
      <c r="A19" s="1248" t="s">
        <v>12</v>
      </c>
      <c r="B19" s="1242" t="s">
        <v>0</v>
      </c>
      <c r="C19" s="1242"/>
      <c r="D19" s="1242"/>
      <c r="E19" s="1242"/>
      <c r="F19" s="1242" t="s">
        <v>1</v>
      </c>
      <c r="G19" s="1242"/>
      <c r="H19" s="1242"/>
      <c r="I19" s="1242"/>
      <c r="J19" s="1239" t="s">
        <v>2</v>
      </c>
      <c r="K19" s="1240"/>
      <c r="L19" s="1240"/>
      <c r="M19" s="1241"/>
      <c r="N19" s="1239" t="s">
        <v>3</v>
      </c>
      <c r="O19" s="1240"/>
      <c r="P19" s="1240"/>
      <c r="Q19" s="1240"/>
      <c r="R19" s="1241"/>
      <c r="S19" s="1239" t="s">
        <v>4</v>
      </c>
      <c r="T19" s="1243"/>
      <c r="U19" s="1243"/>
      <c r="V19" s="1243"/>
      <c r="W19" s="1241"/>
      <c r="X19" s="1242" t="s">
        <v>5</v>
      </c>
      <c r="Y19" s="1242"/>
      <c r="Z19" s="1242"/>
      <c r="AA19" s="1242"/>
      <c r="AB19" s="1239" t="s">
        <v>6</v>
      </c>
      <c r="AC19" s="1240"/>
      <c r="AD19" s="1240"/>
      <c r="AE19" s="1241"/>
      <c r="AF19" s="1239" t="s">
        <v>7</v>
      </c>
      <c r="AG19" s="1240"/>
      <c r="AH19" s="1240"/>
      <c r="AI19" s="1241"/>
      <c r="AJ19" s="1239" t="s">
        <v>8</v>
      </c>
      <c r="AK19" s="1240"/>
      <c r="AL19" s="1240"/>
      <c r="AM19" s="1240"/>
      <c r="AN19" s="1241"/>
      <c r="AO19" s="1242" t="s">
        <v>9</v>
      </c>
      <c r="AP19" s="1242"/>
      <c r="AQ19" s="1242"/>
      <c r="AR19" s="1242"/>
      <c r="AS19" s="1239" t="s">
        <v>10</v>
      </c>
      <c r="AT19" s="1243"/>
      <c r="AU19" s="1243"/>
      <c r="AV19" s="1243"/>
      <c r="AW19" s="1241"/>
      <c r="AX19" s="1243" t="s">
        <v>11</v>
      </c>
      <c r="AY19" s="1240"/>
      <c r="AZ19" s="1240"/>
      <c r="BA19" s="1241"/>
    </row>
    <row r="20" spans="1:53" s="4" customFormat="1" ht="20.25" customHeight="1">
      <c r="A20" s="1248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s="819" customFormat="1" ht="19.5" customHeight="1">
      <c r="A21" s="813" t="s">
        <v>128</v>
      </c>
      <c r="B21" s="814" t="s">
        <v>60</v>
      </c>
      <c r="C21" s="815"/>
      <c r="D21" s="816"/>
      <c r="E21" s="814"/>
      <c r="F21" s="814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8" t="s">
        <v>18</v>
      </c>
      <c r="R21" s="818" t="s">
        <v>60</v>
      </c>
      <c r="S21" s="818" t="s">
        <v>20</v>
      </c>
      <c r="T21" s="818" t="s">
        <v>20</v>
      </c>
      <c r="U21" s="818"/>
      <c r="V21" s="818"/>
      <c r="W21" s="818"/>
      <c r="X21" s="818"/>
      <c r="Y21" s="818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8"/>
      <c r="AQ21" s="818" t="s">
        <v>18</v>
      </c>
      <c r="AR21" s="818" t="s">
        <v>20</v>
      </c>
      <c r="AS21" s="818" t="s">
        <v>20</v>
      </c>
      <c r="AT21" s="818" t="s">
        <v>20</v>
      </c>
      <c r="AU21" s="818" t="s">
        <v>20</v>
      </c>
      <c r="AV21" s="818" t="s">
        <v>20</v>
      </c>
      <c r="AW21" s="818" t="s">
        <v>20</v>
      </c>
      <c r="AX21" s="818" t="s">
        <v>20</v>
      </c>
      <c r="AY21" s="818" t="s">
        <v>20</v>
      </c>
      <c r="AZ21" s="818" t="s">
        <v>20</v>
      </c>
      <c r="BA21" s="818" t="s">
        <v>20</v>
      </c>
    </row>
    <row r="22" spans="1:53" s="819" customFormat="1" ht="19.5" customHeight="1">
      <c r="A22" s="815" t="s">
        <v>129</v>
      </c>
      <c r="B22" s="814" t="s">
        <v>60</v>
      </c>
      <c r="C22" s="815"/>
      <c r="D22" s="815"/>
      <c r="E22" s="815"/>
      <c r="F22" s="814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8" t="s">
        <v>18</v>
      </c>
      <c r="R22" s="818" t="s">
        <v>60</v>
      </c>
      <c r="S22" s="818" t="s">
        <v>20</v>
      </c>
      <c r="T22" s="818" t="s">
        <v>20</v>
      </c>
      <c r="U22" s="818"/>
      <c r="V22" s="818"/>
      <c r="W22" s="818"/>
      <c r="X22" s="818"/>
      <c r="Y22" s="818"/>
      <c r="Z22" s="817"/>
      <c r="AA22" s="817"/>
      <c r="AB22" s="817"/>
      <c r="AC22" s="817"/>
      <c r="AD22" s="817"/>
      <c r="AE22" s="817"/>
      <c r="AF22" s="817"/>
      <c r="AG22" s="817"/>
      <c r="AH22" s="817"/>
      <c r="AI22" s="817"/>
      <c r="AJ22" s="817"/>
      <c r="AK22" s="817"/>
      <c r="AL22" s="817"/>
      <c r="AM22" s="817"/>
      <c r="AN22" s="817"/>
      <c r="AO22" s="817"/>
      <c r="AP22" s="818"/>
      <c r="AQ22" s="818" t="s">
        <v>18</v>
      </c>
      <c r="AR22" s="818" t="s">
        <v>20</v>
      </c>
      <c r="AS22" s="818" t="s">
        <v>20</v>
      </c>
      <c r="AT22" s="818" t="s">
        <v>20</v>
      </c>
      <c r="AU22" s="818" t="s">
        <v>20</v>
      </c>
      <c r="AV22" s="818" t="s">
        <v>20</v>
      </c>
      <c r="AW22" s="818" t="s">
        <v>20</v>
      </c>
      <c r="AX22" s="818" t="s">
        <v>20</v>
      </c>
      <c r="AY22" s="818" t="s">
        <v>20</v>
      </c>
      <c r="AZ22" s="818" t="s">
        <v>20</v>
      </c>
      <c r="BA22" s="818" t="s">
        <v>20</v>
      </c>
    </row>
    <row r="23" spans="1:53" s="819" customFormat="1" ht="19.5" customHeight="1">
      <c r="A23" s="815" t="s">
        <v>130</v>
      </c>
      <c r="B23" s="814" t="s">
        <v>60</v>
      </c>
      <c r="C23" s="815" t="s">
        <v>173</v>
      </c>
      <c r="D23" s="815"/>
      <c r="E23" s="815"/>
      <c r="F23" s="814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8" t="s">
        <v>18</v>
      </c>
      <c r="R23" s="818" t="s">
        <v>80</v>
      </c>
      <c r="S23" s="818" t="s">
        <v>60</v>
      </c>
      <c r="T23" s="818" t="s">
        <v>20</v>
      </c>
      <c r="U23" s="818"/>
      <c r="V23" s="818"/>
      <c r="W23" s="818"/>
      <c r="X23" s="818"/>
      <c r="Y23" s="818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  <c r="AM23" s="817"/>
      <c r="AN23" s="817"/>
      <c r="AO23" s="817"/>
      <c r="AP23" s="817" t="s">
        <v>81</v>
      </c>
      <c r="AQ23" s="818" t="s">
        <v>18</v>
      </c>
      <c r="AR23" s="818" t="s">
        <v>20</v>
      </c>
      <c r="AS23" s="818" t="s">
        <v>20</v>
      </c>
      <c r="AT23" s="818" t="s">
        <v>20</v>
      </c>
      <c r="AU23" s="818" t="s">
        <v>20</v>
      </c>
      <c r="AV23" s="818" t="s">
        <v>20</v>
      </c>
      <c r="AW23" s="818" t="s">
        <v>20</v>
      </c>
      <c r="AX23" s="818" t="s">
        <v>20</v>
      </c>
      <c r="AY23" s="818" t="s">
        <v>20</v>
      </c>
      <c r="AZ23" s="818" t="s">
        <v>20</v>
      </c>
      <c r="BA23" s="818" t="s">
        <v>20</v>
      </c>
    </row>
    <row r="24" spans="1:53" s="819" customFormat="1" ht="19.5" customHeight="1">
      <c r="A24" s="815" t="s">
        <v>131</v>
      </c>
      <c r="B24" s="814" t="s">
        <v>60</v>
      </c>
      <c r="C24" s="815" t="s">
        <v>173</v>
      </c>
      <c r="D24" s="815"/>
      <c r="E24" s="815"/>
      <c r="F24" s="814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8" t="s">
        <v>18</v>
      </c>
      <c r="R24" s="818" t="s">
        <v>80</v>
      </c>
      <c r="S24" s="818" t="s">
        <v>60</v>
      </c>
      <c r="T24" s="818" t="s">
        <v>20</v>
      </c>
      <c r="U24" s="818"/>
      <c r="V24" s="818"/>
      <c r="W24" s="818"/>
      <c r="X24" s="818"/>
      <c r="Y24" s="818"/>
      <c r="Z24" s="817"/>
      <c r="AA24" s="817"/>
      <c r="AB24" s="817"/>
      <c r="AC24" s="817"/>
      <c r="AD24" s="817"/>
      <c r="AE24" s="817"/>
      <c r="AF24" s="817"/>
      <c r="AG24" s="817"/>
      <c r="AH24" s="817"/>
      <c r="AI24" s="817"/>
      <c r="AJ24" s="817"/>
      <c r="AK24" s="817"/>
      <c r="AL24" s="817"/>
      <c r="AM24" s="817"/>
      <c r="AN24" s="817"/>
      <c r="AO24" s="817"/>
      <c r="AP24" s="817" t="s">
        <v>81</v>
      </c>
      <c r="AQ24" s="818" t="s">
        <v>18</v>
      </c>
      <c r="AR24" s="818" t="s">
        <v>20</v>
      </c>
      <c r="AS24" s="818" t="s">
        <v>20</v>
      </c>
      <c r="AT24" s="818" t="s">
        <v>20</v>
      </c>
      <c r="AU24" s="818" t="s">
        <v>20</v>
      </c>
      <c r="AV24" s="818" t="s">
        <v>20</v>
      </c>
      <c r="AW24" s="818" t="s">
        <v>20</v>
      </c>
      <c r="AX24" s="818" t="s">
        <v>20</v>
      </c>
      <c r="AY24" s="818" t="s">
        <v>20</v>
      </c>
      <c r="AZ24" s="818" t="s">
        <v>20</v>
      </c>
      <c r="BA24" s="818" t="s">
        <v>20</v>
      </c>
    </row>
    <row r="25" spans="1:53" s="819" customFormat="1" ht="19.5" customHeight="1">
      <c r="A25" s="815" t="s">
        <v>132</v>
      </c>
      <c r="B25" s="814" t="s">
        <v>60</v>
      </c>
      <c r="C25" s="815" t="s">
        <v>173</v>
      </c>
      <c r="D25" s="815"/>
      <c r="E25" s="815"/>
      <c r="F25" s="814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20" t="s">
        <v>18</v>
      </c>
      <c r="R25" s="818" t="s">
        <v>80</v>
      </c>
      <c r="S25" s="815" t="s">
        <v>60</v>
      </c>
      <c r="T25" s="815" t="s">
        <v>20</v>
      </c>
      <c r="U25" s="820"/>
      <c r="V25" s="818"/>
      <c r="W25" s="817"/>
      <c r="X25" s="817"/>
      <c r="Y25" s="817"/>
      <c r="Z25" s="817"/>
      <c r="AA25" s="817"/>
      <c r="AB25" s="817"/>
      <c r="AC25" s="818"/>
      <c r="AD25" s="818" t="s">
        <v>81</v>
      </c>
      <c r="AE25" s="820" t="s">
        <v>18</v>
      </c>
      <c r="AF25" s="820" t="s">
        <v>428</v>
      </c>
      <c r="AG25" s="820" t="s">
        <v>428</v>
      </c>
      <c r="AH25" s="818" t="s">
        <v>13</v>
      </c>
      <c r="AI25" s="820" t="s">
        <v>13</v>
      </c>
      <c r="AJ25" s="820" t="s">
        <v>13</v>
      </c>
      <c r="AK25" s="820" t="s">
        <v>13</v>
      </c>
      <c r="AL25" s="820" t="s">
        <v>13</v>
      </c>
      <c r="AM25" s="820" t="s">
        <v>13</v>
      </c>
      <c r="AN25" s="820" t="s">
        <v>13</v>
      </c>
      <c r="AO25" s="820" t="s">
        <v>13</v>
      </c>
      <c r="AP25" s="820" t="s">
        <v>13</v>
      </c>
      <c r="AQ25" s="820" t="s">
        <v>350</v>
      </c>
      <c r="AR25" s="820" t="s">
        <v>350</v>
      </c>
      <c r="AS25" s="820" t="s">
        <v>77</v>
      </c>
      <c r="AT25" s="816" t="s">
        <v>77</v>
      </c>
      <c r="AU25" s="816" t="s">
        <v>77</v>
      </c>
      <c r="AV25" s="816" t="s">
        <v>77</v>
      </c>
      <c r="AW25" s="816" t="s">
        <v>77</v>
      </c>
      <c r="AX25" s="816" t="s">
        <v>77</v>
      </c>
      <c r="AY25" s="816" t="s">
        <v>77</v>
      </c>
      <c r="AZ25" s="816" t="s">
        <v>77</v>
      </c>
      <c r="BA25" s="816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">
      <c r="A27" s="1311" t="s">
        <v>438</v>
      </c>
      <c r="B27" s="1311"/>
      <c r="C27" s="1311"/>
      <c r="D27" s="1311"/>
      <c r="E27" s="1311"/>
      <c r="F27" s="1311"/>
      <c r="G27" s="1311"/>
      <c r="H27" s="1311"/>
      <c r="I27" s="1311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1312"/>
      <c r="AN27" s="1312"/>
      <c r="AO27" s="1312"/>
      <c r="AP27" s="1312"/>
      <c r="AQ27" s="1312"/>
      <c r="AR27" s="1312"/>
      <c r="AS27" s="1312"/>
      <c r="AT27" s="1312"/>
      <c r="AU27" s="1312"/>
      <c r="AV27" s="1313"/>
      <c r="AW27" s="1313"/>
      <c r="AX27" s="1313"/>
      <c r="AY27" s="1313"/>
      <c r="AZ27" s="1313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442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41" t="s">
        <v>12</v>
      </c>
      <c r="B31" s="1301"/>
      <c r="C31" s="1342" t="s">
        <v>14</v>
      </c>
      <c r="D31" s="1300"/>
      <c r="E31" s="1300"/>
      <c r="F31" s="1301"/>
      <c r="G31" s="1299" t="s">
        <v>61</v>
      </c>
      <c r="H31" s="1300"/>
      <c r="I31" s="1301"/>
      <c r="J31" s="1299" t="s">
        <v>17</v>
      </c>
      <c r="K31" s="1300"/>
      <c r="L31" s="1300"/>
      <c r="M31" s="1301"/>
      <c r="N31" s="1299" t="s">
        <v>439</v>
      </c>
      <c r="O31" s="1300"/>
      <c r="P31" s="1301"/>
      <c r="Q31" s="1299" t="s">
        <v>440</v>
      </c>
      <c r="R31" s="1372"/>
      <c r="S31" s="1373"/>
      <c r="T31" s="1299" t="s">
        <v>124</v>
      </c>
      <c r="U31" s="1300"/>
      <c r="V31" s="1301"/>
      <c r="W31" s="1299" t="s">
        <v>102</v>
      </c>
      <c r="X31" s="1300"/>
      <c r="Y31" s="1301"/>
      <c r="Z31" s="135"/>
      <c r="AA31" s="1396" t="s">
        <v>441</v>
      </c>
      <c r="AB31" s="1397"/>
      <c r="AC31" s="1397"/>
      <c r="AD31" s="1397"/>
      <c r="AE31" s="1397"/>
      <c r="AF31" s="1359"/>
      <c r="AG31" s="1398"/>
      <c r="AH31" s="1358" t="s">
        <v>443</v>
      </c>
      <c r="AI31" s="1359"/>
      <c r="AJ31" s="1359"/>
      <c r="AK31" s="1360"/>
      <c r="AL31" s="1360"/>
      <c r="AM31" s="1361"/>
      <c r="AN31" s="1380" t="s">
        <v>266</v>
      </c>
      <c r="AO31" s="1380"/>
      <c r="AP31" s="1380"/>
      <c r="AQ31" s="1380"/>
      <c r="AR31" s="1380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302"/>
      <c r="B32" s="1304"/>
      <c r="C32" s="1302"/>
      <c r="D32" s="1303"/>
      <c r="E32" s="1303"/>
      <c r="F32" s="1304"/>
      <c r="G32" s="1302"/>
      <c r="H32" s="1303"/>
      <c r="I32" s="1304"/>
      <c r="J32" s="1302"/>
      <c r="K32" s="1303"/>
      <c r="L32" s="1303"/>
      <c r="M32" s="1304"/>
      <c r="N32" s="1302"/>
      <c r="O32" s="1303"/>
      <c r="P32" s="1304"/>
      <c r="Q32" s="1374"/>
      <c r="R32" s="1375"/>
      <c r="S32" s="1376"/>
      <c r="T32" s="1302"/>
      <c r="U32" s="1303"/>
      <c r="V32" s="1304"/>
      <c r="W32" s="1302"/>
      <c r="X32" s="1303"/>
      <c r="Y32" s="1304"/>
      <c r="Z32" s="135"/>
      <c r="AA32" s="1399"/>
      <c r="AB32" s="1400"/>
      <c r="AC32" s="1400"/>
      <c r="AD32" s="1400"/>
      <c r="AE32" s="1400"/>
      <c r="AF32" s="1363"/>
      <c r="AG32" s="1401"/>
      <c r="AH32" s="1362"/>
      <c r="AI32" s="1363"/>
      <c r="AJ32" s="1363"/>
      <c r="AK32" s="1364"/>
      <c r="AL32" s="1364"/>
      <c r="AM32" s="1365"/>
      <c r="AN32" s="1380"/>
      <c r="AO32" s="1380"/>
      <c r="AP32" s="1380"/>
      <c r="AQ32" s="1380"/>
      <c r="AR32" s="1380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05"/>
      <c r="B33" s="1307"/>
      <c r="C33" s="1305"/>
      <c r="D33" s="1306"/>
      <c r="E33" s="1306"/>
      <c r="F33" s="1307"/>
      <c r="G33" s="1305"/>
      <c r="H33" s="1306"/>
      <c r="I33" s="1307"/>
      <c r="J33" s="1305"/>
      <c r="K33" s="1306"/>
      <c r="L33" s="1306"/>
      <c r="M33" s="1307"/>
      <c r="N33" s="1305"/>
      <c r="O33" s="1306"/>
      <c r="P33" s="1307"/>
      <c r="Q33" s="1377"/>
      <c r="R33" s="1378"/>
      <c r="S33" s="1379"/>
      <c r="T33" s="1305"/>
      <c r="U33" s="1306"/>
      <c r="V33" s="1307"/>
      <c r="W33" s="1305"/>
      <c r="X33" s="1306"/>
      <c r="Y33" s="1307"/>
      <c r="Z33" s="135"/>
      <c r="AA33" s="1366"/>
      <c r="AB33" s="1367"/>
      <c r="AC33" s="1367"/>
      <c r="AD33" s="1367"/>
      <c r="AE33" s="1367"/>
      <c r="AF33" s="1367"/>
      <c r="AG33" s="1368"/>
      <c r="AH33" s="1366"/>
      <c r="AI33" s="1367"/>
      <c r="AJ33" s="1367"/>
      <c r="AK33" s="1367"/>
      <c r="AL33" s="1367"/>
      <c r="AM33" s="1368"/>
      <c r="AN33" s="1380"/>
      <c r="AO33" s="1380"/>
      <c r="AP33" s="1380"/>
      <c r="AQ33" s="1380"/>
      <c r="AR33" s="1380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337" t="s">
        <v>128</v>
      </c>
      <c r="B34" s="1338"/>
      <c r="C34" s="1293">
        <v>36</v>
      </c>
      <c r="D34" s="1339"/>
      <c r="E34" s="1339"/>
      <c r="F34" s="1340"/>
      <c r="G34" s="1287">
        <v>2</v>
      </c>
      <c r="H34" s="1343"/>
      <c r="I34" s="1344"/>
      <c r="J34" s="1287">
        <v>2</v>
      </c>
      <c r="K34" s="1343"/>
      <c r="L34" s="1343"/>
      <c r="M34" s="1344"/>
      <c r="N34" s="1287"/>
      <c r="O34" s="1343"/>
      <c r="P34" s="1344"/>
      <c r="Q34" s="1274"/>
      <c r="R34" s="1275"/>
      <c r="S34" s="1276"/>
      <c r="T34" s="1287">
        <v>12</v>
      </c>
      <c r="U34" s="1288"/>
      <c r="V34" s="1395"/>
      <c r="W34" s="1287">
        <f>C34+G34+J34+N34+Q34+T34</f>
        <v>52</v>
      </c>
      <c r="X34" s="1288"/>
      <c r="Y34" s="1289"/>
      <c r="Z34" s="135"/>
      <c r="AA34" s="1381" t="s">
        <v>339</v>
      </c>
      <c r="AB34" s="1382"/>
      <c r="AC34" s="1382"/>
      <c r="AD34" s="1382"/>
      <c r="AE34" s="1382"/>
      <c r="AF34" s="1383"/>
      <c r="AG34" s="1384"/>
      <c r="AH34" s="1388" t="s">
        <v>425</v>
      </c>
      <c r="AI34" s="1389"/>
      <c r="AJ34" s="1389"/>
      <c r="AK34" s="1390"/>
      <c r="AL34" s="1390"/>
      <c r="AM34" s="1391"/>
      <c r="AN34" s="1282" t="s">
        <v>253</v>
      </c>
      <c r="AO34" s="1282"/>
      <c r="AP34" s="1282"/>
      <c r="AQ34" s="1282"/>
      <c r="AR34" s="1282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345" t="s">
        <v>129</v>
      </c>
      <c r="B35" s="1346"/>
      <c r="C35" s="1293">
        <v>36</v>
      </c>
      <c r="D35" s="1339"/>
      <c r="E35" s="1339"/>
      <c r="F35" s="1340"/>
      <c r="G35" s="1283">
        <v>2</v>
      </c>
      <c r="H35" s="1285"/>
      <c r="I35" s="1286"/>
      <c r="J35" s="1283">
        <v>2</v>
      </c>
      <c r="K35" s="1285"/>
      <c r="L35" s="1285"/>
      <c r="M35" s="1286"/>
      <c r="N35" s="1283"/>
      <c r="O35" s="1285"/>
      <c r="P35" s="1286"/>
      <c r="Q35" s="1274"/>
      <c r="R35" s="1275"/>
      <c r="S35" s="1276"/>
      <c r="T35" s="1283">
        <v>12</v>
      </c>
      <c r="U35" s="1278"/>
      <c r="V35" s="1279"/>
      <c r="W35" s="1287">
        <f>C35+G35+J35+N35+Q35+T35</f>
        <v>52</v>
      </c>
      <c r="X35" s="1288"/>
      <c r="Y35" s="1289"/>
      <c r="Z35" s="135"/>
      <c r="AA35" s="1385"/>
      <c r="AB35" s="1386"/>
      <c r="AC35" s="1386"/>
      <c r="AD35" s="1386"/>
      <c r="AE35" s="1386"/>
      <c r="AF35" s="1386"/>
      <c r="AG35" s="1387"/>
      <c r="AH35" s="1392"/>
      <c r="AI35" s="1393"/>
      <c r="AJ35" s="1393"/>
      <c r="AK35" s="1393"/>
      <c r="AL35" s="1393"/>
      <c r="AM35" s="1394"/>
      <c r="AN35" s="1282"/>
      <c r="AO35" s="1282"/>
      <c r="AP35" s="1282"/>
      <c r="AQ35" s="1282"/>
      <c r="AR35" s="1282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345" t="s">
        <v>130</v>
      </c>
      <c r="B36" s="1346"/>
      <c r="C36" s="1293">
        <v>35</v>
      </c>
      <c r="D36" s="1339"/>
      <c r="E36" s="1339"/>
      <c r="F36" s="1340"/>
      <c r="G36" s="1283">
        <v>3</v>
      </c>
      <c r="H36" s="1285"/>
      <c r="I36" s="1286"/>
      <c r="J36" s="1283">
        <v>3</v>
      </c>
      <c r="K36" s="1285"/>
      <c r="L36" s="1285"/>
      <c r="M36" s="1286"/>
      <c r="N36" s="1283"/>
      <c r="O36" s="1285"/>
      <c r="P36" s="1286"/>
      <c r="Q36" s="1274"/>
      <c r="R36" s="1275"/>
      <c r="S36" s="1276"/>
      <c r="T36" s="1283">
        <v>11</v>
      </c>
      <c r="U36" s="1278"/>
      <c r="V36" s="1279"/>
      <c r="W36" s="1287">
        <f>C36+G36+J36+N36+Q36+T36</f>
        <v>52</v>
      </c>
      <c r="X36" s="1288"/>
      <c r="Y36" s="1289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345" t="s">
        <v>131</v>
      </c>
      <c r="B37" s="1346"/>
      <c r="C37" s="1293">
        <v>35</v>
      </c>
      <c r="D37" s="1339"/>
      <c r="E37" s="1339"/>
      <c r="F37" s="1340"/>
      <c r="G37" s="1283">
        <v>3</v>
      </c>
      <c r="H37" s="1285"/>
      <c r="I37" s="1286"/>
      <c r="J37" s="1283">
        <v>3</v>
      </c>
      <c r="K37" s="1285"/>
      <c r="L37" s="1285"/>
      <c r="M37" s="1286"/>
      <c r="N37" s="1283"/>
      <c r="O37" s="1285"/>
      <c r="P37" s="1286"/>
      <c r="Q37" s="1357"/>
      <c r="R37" s="1275"/>
      <c r="S37" s="1276"/>
      <c r="T37" s="1277" t="s">
        <v>225</v>
      </c>
      <c r="U37" s="1278"/>
      <c r="V37" s="1279"/>
      <c r="W37" s="1287">
        <f>C37+G37+J37+N37+Q37+T37</f>
        <v>52</v>
      </c>
      <c r="X37" s="1288"/>
      <c r="Y37" s="1289"/>
      <c r="Z37" s="135"/>
      <c r="AA37" s="1370"/>
      <c r="AB37" s="1371"/>
      <c r="AC37" s="1371"/>
      <c r="AD37" s="1371"/>
      <c r="AE37" s="1371"/>
      <c r="AF37" s="1371"/>
      <c r="AG37" s="1371"/>
      <c r="AH37" s="1280"/>
      <c r="AI37" s="1281"/>
      <c r="AJ37" s="1281"/>
      <c r="AK37" s="1298"/>
      <c r="AL37" s="1272"/>
      <c r="AM37" s="1272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345" t="s">
        <v>132</v>
      </c>
      <c r="B38" s="1346"/>
      <c r="C38" s="1287">
        <v>23</v>
      </c>
      <c r="D38" s="1356"/>
      <c r="E38" s="1356"/>
      <c r="F38" s="1338"/>
      <c r="G38" s="1283">
        <v>3</v>
      </c>
      <c r="H38" s="1285"/>
      <c r="I38" s="1286"/>
      <c r="J38" s="1277" t="s">
        <v>340</v>
      </c>
      <c r="K38" s="1285"/>
      <c r="L38" s="1285"/>
      <c r="M38" s="1286"/>
      <c r="N38" s="1283">
        <v>11</v>
      </c>
      <c r="O38" s="1285"/>
      <c r="P38" s="1286"/>
      <c r="Q38" s="1357">
        <v>2</v>
      </c>
      <c r="R38" s="1275"/>
      <c r="S38" s="1276"/>
      <c r="T38" s="1283">
        <v>1</v>
      </c>
      <c r="U38" s="1278"/>
      <c r="V38" s="1279"/>
      <c r="W38" s="1287">
        <f>C38+G38+J38+N38+Q38+T38</f>
        <v>43</v>
      </c>
      <c r="X38" s="1288"/>
      <c r="Y38" s="1289"/>
      <c r="Z38" s="135"/>
      <c r="AA38" s="1268"/>
      <c r="AB38" s="1269"/>
      <c r="AC38" s="1269"/>
      <c r="AD38" s="1269"/>
      <c r="AE38" s="1269"/>
      <c r="AF38" s="1269"/>
      <c r="AG38" s="1269"/>
      <c r="AH38" s="1270"/>
      <c r="AI38" s="1270"/>
      <c r="AJ38" s="1270"/>
      <c r="AK38" s="1298"/>
      <c r="AL38" s="1369"/>
      <c r="AM38" s="1369"/>
      <c r="AN38" s="140"/>
      <c r="AO38" s="1297"/>
      <c r="AP38" s="1269"/>
      <c r="AQ38" s="1269"/>
      <c r="AR38" s="1269"/>
      <c r="AS38" s="1271"/>
      <c r="AT38" s="1272"/>
      <c r="AU38" s="1272"/>
      <c r="AV38" s="1272"/>
      <c r="AW38" s="1272"/>
      <c r="AX38" s="1271"/>
      <c r="AY38" s="1271"/>
      <c r="AZ38" s="1271"/>
      <c r="BA38" s="1296"/>
    </row>
    <row r="39" spans="1:53" ht="18.75" customHeight="1">
      <c r="A39" s="1347" t="s">
        <v>23</v>
      </c>
      <c r="B39" s="1292"/>
      <c r="C39" s="1348">
        <f>SUM(C34:F38)</f>
        <v>165</v>
      </c>
      <c r="D39" s="1349"/>
      <c r="E39" s="1349"/>
      <c r="F39" s="1350"/>
      <c r="G39" s="1351">
        <v>13</v>
      </c>
      <c r="H39" s="1352"/>
      <c r="I39" s="1353"/>
      <c r="J39" s="1290">
        <v>13</v>
      </c>
      <c r="K39" s="1354"/>
      <c r="L39" s="1354"/>
      <c r="M39" s="1355"/>
      <c r="N39" s="1290">
        <v>11</v>
      </c>
      <c r="O39" s="1291"/>
      <c r="P39" s="1292"/>
      <c r="Q39" s="1293">
        <v>2</v>
      </c>
      <c r="R39" s="1294"/>
      <c r="S39" s="1295"/>
      <c r="T39" s="1290">
        <v>47</v>
      </c>
      <c r="U39" s="1354"/>
      <c r="V39" s="1355"/>
      <c r="W39" s="1351">
        <v>251</v>
      </c>
      <c r="X39" s="1352"/>
      <c r="Y39" s="1353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">
      <c r="I40" s="3"/>
      <c r="J40" s="1284"/>
      <c r="K40" s="1284"/>
      <c r="L40" s="1284"/>
      <c r="M40" s="1284"/>
      <c r="N40" s="1284"/>
      <c r="O40" s="3"/>
      <c r="P40" s="3"/>
      <c r="Q40" s="1264"/>
      <c r="R40" s="1264"/>
      <c r="S40" s="1264"/>
      <c r="T40" s="1264"/>
      <c r="U40" s="1264"/>
      <c r="V40" s="1264"/>
      <c r="W40" s="26"/>
      <c r="X40" s="26"/>
      <c r="Y40" s="1264"/>
      <c r="Z40" s="1264"/>
      <c r="AA40" s="1264"/>
      <c r="AB40" s="1264"/>
      <c r="AC40" s="1264"/>
      <c r="AD40" s="1264"/>
      <c r="AE40" s="26"/>
      <c r="AF40" s="26"/>
      <c r="AG40" s="1264"/>
      <c r="AH40" s="1264"/>
      <c r="AI40" s="1264"/>
      <c r="AJ40" s="1264"/>
      <c r="AK40" s="26"/>
      <c r="AL40" s="26"/>
      <c r="AM40" s="1264"/>
      <c r="AN40" s="1264"/>
      <c r="AO40" s="1264"/>
      <c r="AP40" s="1264"/>
      <c r="AQ40" s="1273"/>
      <c r="AR40" s="26"/>
      <c r="AS40" s="1264"/>
      <c r="AT40" s="1264"/>
      <c r="AU40" s="1264"/>
      <c r="AV40" s="1264"/>
      <c r="AW40" s="1264"/>
      <c r="AX40" s="26"/>
      <c r="AY40" s="1264"/>
      <c r="AZ40" s="1264"/>
      <c r="BA40" s="1264"/>
    </row>
  </sheetData>
  <sheetProtection/>
  <mergeCells count="120">
    <mergeCell ref="Q31:S33"/>
    <mergeCell ref="Q38:S38"/>
    <mergeCell ref="AN31:AR33"/>
    <mergeCell ref="AA34:AG35"/>
    <mergeCell ref="AH34:AM35"/>
    <mergeCell ref="Q34:S34"/>
    <mergeCell ref="T31:V33"/>
    <mergeCell ref="W31:Y33"/>
    <mergeCell ref="T34:V34"/>
    <mergeCell ref="AA31:AG33"/>
    <mergeCell ref="AH31:AM33"/>
    <mergeCell ref="W39:Y39"/>
    <mergeCell ref="T39:V39"/>
    <mergeCell ref="AK38:AM38"/>
    <mergeCell ref="AA37:AG37"/>
    <mergeCell ref="T38:V38"/>
    <mergeCell ref="N37:P37"/>
    <mergeCell ref="Q37:S37"/>
    <mergeCell ref="W38:Y38"/>
    <mergeCell ref="W37:Y37"/>
    <mergeCell ref="N38:P38"/>
    <mergeCell ref="G36:I36"/>
    <mergeCell ref="N36:P36"/>
    <mergeCell ref="A39:B39"/>
    <mergeCell ref="C39:F39"/>
    <mergeCell ref="G39:I39"/>
    <mergeCell ref="J39:M39"/>
    <mergeCell ref="A38:B38"/>
    <mergeCell ref="C38:F38"/>
    <mergeCell ref="G38:I38"/>
    <mergeCell ref="J38:M38"/>
    <mergeCell ref="J34:M34"/>
    <mergeCell ref="A37:B37"/>
    <mergeCell ref="C37:F37"/>
    <mergeCell ref="G37:I37"/>
    <mergeCell ref="J37:M37"/>
    <mergeCell ref="C35:F35"/>
    <mergeCell ref="G35:I35"/>
    <mergeCell ref="A36:B36"/>
    <mergeCell ref="C36:F36"/>
    <mergeCell ref="A35:B35"/>
    <mergeCell ref="P3:AN3"/>
    <mergeCell ref="P2:AN2"/>
    <mergeCell ref="A34:B34"/>
    <mergeCell ref="C34:F34"/>
    <mergeCell ref="A31:B33"/>
    <mergeCell ref="C31:F33"/>
    <mergeCell ref="N31:P33"/>
    <mergeCell ref="N34:P34"/>
    <mergeCell ref="G34:I34"/>
    <mergeCell ref="G31:I33"/>
    <mergeCell ref="AO1:BA1"/>
    <mergeCell ref="AO2:BA2"/>
    <mergeCell ref="P6:AN6"/>
    <mergeCell ref="P7:AN7"/>
    <mergeCell ref="AO3:BA3"/>
    <mergeCell ref="AO4:BB5"/>
    <mergeCell ref="AO6:AZ6"/>
    <mergeCell ref="P1:AN1"/>
    <mergeCell ref="P4:AN4"/>
    <mergeCell ref="P5:AN5"/>
    <mergeCell ref="A1:O1"/>
    <mergeCell ref="A3:O3"/>
    <mergeCell ref="A7:O7"/>
    <mergeCell ref="A4:O4"/>
    <mergeCell ref="A6:O6"/>
    <mergeCell ref="A2:O2"/>
    <mergeCell ref="P9:AN9"/>
    <mergeCell ref="AF19:AI19"/>
    <mergeCell ref="P8:AN8"/>
    <mergeCell ref="A17:BA17"/>
    <mergeCell ref="AO7:BA8"/>
    <mergeCell ref="P14:AN14"/>
    <mergeCell ref="AJ19:AN19"/>
    <mergeCell ref="P10:AN10"/>
    <mergeCell ref="P11:AN11"/>
    <mergeCell ref="P12:AN12"/>
    <mergeCell ref="P13:AN13"/>
    <mergeCell ref="P15:AN15"/>
    <mergeCell ref="AB19:AE19"/>
    <mergeCell ref="A27:AZ27"/>
    <mergeCell ref="X19:AA19"/>
    <mergeCell ref="J19:M19"/>
    <mergeCell ref="N19:R19"/>
    <mergeCell ref="S19:W19"/>
    <mergeCell ref="AS19:AW19"/>
    <mergeCell ref="A19:A20"/>
    <mergeCell ref="B19:E19"/>
    <mergeCell ref="AX19:BA19"/>
    <mergeCell ref="T35:V35"/>
    <mergeCell ref="W34:Y34"/>
    <mergeCell ref="N39:P39"/>
    <mergeCell ref="Q39:S39"/>
    <mergeCell ref="AX38:BA38"/>
    <mergeCell ref="AO38:AR38"/>
    <mergeCell ref="AK37:AM37"/>
    <mergeCell ref="J31:M33"/>
    <mergeCell ref="J35:M35"/>
    <mergeCell ref="Q35:S35"/>
    <mergeCell ref="N35:P35"/>
    <mergeCell ref="J36:M36"/>
    <mergeCell ref="W35:Y35"/>
    <mergeCell ref="W36:Y36"/>
    <mergeCell ref="Q40:V40"/>
    <mergeCell ref="F19:I19"/>
    <mergeCell ref="AO19:AR19"/>
    <mergeCell ref="Q36:S36"/>
    <mergeCell ref="T37:V37"/>
    <mergeCell ref="AH37:AJ37"/>
    <mergeCell ref="AN34:AR35"/>
    <mergeCell ref="T36:V36"/>
    <mergeCell ref="J40:N40"/>
    <mergeCell ref="Y40:AD40"/>
    <mergeCell ref="AY40:BA40"/>
    <mergeCell ref="AS40:AW40"/>
    <mergeCell ref="AA38:AG38"/>
    <mergeCell ref="AH38:AJ38"/>
    <mergeCell ref="AS38:AW38"/>
    <mergeCell ref="AG40:AJ40"/>
    <mergeCell ref="AM40:AQ4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125" defaultRowHeight="12.75"/>
  <cols>
    <col min="1" max="1" width="9.125" style="7" customWidth="1"/>
    <col min="2" max="2" width="13.125" style="7" bestFit="1" customWidth="1"/>
    <col min="3" max="3" width="15.50390625" style="7" bestFit="1" customWidth="1"/>
    <col min="4" max="4" width="16.375" style="7" customWidth="1"/>
    <col min="5" max="5" width="15.50390625" style="7" customWidth="1"/>
    <col min="6" max="6" width="12.50390625" style="7" customWidth="1"/>
    <col min="7" max="7" width="14.125" style="7" customWidth="1"/>
    <col min="8" max="8" width="13.625" style="7" customWidth="1"/>
    <col min="9" max="9" width="12.625" style="7" customWidth="1"/>
    <col min="10" max="10" width="12.875" style="7" customWidth="1"/>
    <col min="11" max="11" width="0.12890625" style="7" customWidth="1"/>
    <col min="12" max="12" width="0.371093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">
      <c r="A2" s="26"/>
      <c r="B2" s="1402" t="s">
        <v>101</v>
      </c>
      <c r="C2" s="1402"/>
      <c r="D2" s="1402"/>
      <c r="E2" s="1402"/>
      <c r="F2" s="1402"/>
      <c r="G2" s="1402"/>
      <c r="H2" s="1402"/>
      <c r="I2" s="1402"/>
      <c r="J2" s="1402"/>
      <c r="K2" s="1402"/>
      <c r="L2" s="1402"/>
    </row>
    <row r="3" spans="2:10" s="5" customFormat="1" ht="72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">
      <c r="B11" s="10"/>
      <c r="C11" s="1402" t="s">
        <v>104</v>
      </c>
      <c r="D11" s="1407"/>
      <c r="E11" s="11"/>
      <c r="F11" s="11"/>
      <c r="G11" s="1402" t="s">
        <v>105</v>
      </c>
      <c r="H11" s="1407"/>
      <c r="I11" s="1407"/>
      <c r="J11" s="1407"/>
      <c r="K11" s="11"/>
      <c r="L11" s="11"/>
    </row>
    <row r="12" spans="2:12" s="5" customFormat="1" ht="111" customHeight="1">
      <c r="B12" s="1403" t="s">
        <v>106</v>
      </c>
      <c r="C12" s="1404"/>
      <c r="D12" s="120" t="s">
        <v>69</v>
      </c>
      <c r="E12" s="120" t="s">
        <v>108</v>
      </c>
      <c r="F12" s="119"/>
      <c r="G12" s="1408" t="s">
        <v>109</v>
      </c>
      <c r="H12" s="1409"/>
      <c r="I12" s="118" t="s">
        <v>110</v>
      </c>
      <c r="J12" s="120" t="s">
        <v>69</v>
      </c>
      <c r="K12" s="11"/>
      <c r="L12" s="11"/>
    </row>
    <row r="13" spans="2:12" s="5" customFormat="1" ht="31.5">
      <c r="B13" s="1405" t="s">
        <v>107</v>
      </c>
      <c r="C13" s="1406"/>
      <c r="D13" s="2">
        <v>15</v>
      </c>
      <c r="E13" s="2">
        <v>3</v>
      </c>
      <c r="F13" s="11"/>
      <c r="G13" s="1410" t="s">
        <v>112</v>
      </c>
      <c r="H13" s="1411"/>
      <c r="I13" s="121" t="s">
        <v>111</v>
      </c>
      <c r="J13" s="2">
        <v>15</v>
      </c>
      <c r="K13" s="11"/>
      <c r="L13" s="11"/>
    </row>
    <row r="14" spans="2:12" s="5" customFormat="1" ht="18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"/>
  <sheetViews>
    <sheetView tabSelected="1" zoomScale="80" zoomScaleNormal="80" zoomScaleSheetLayoutView="80" zoomScalePageLayoutView="0" workbookViewId="0" topLeftCell="A1">
      <pane ySplit="8" topLeftCell="A34" activePane="bottomLeft" state="frozen"/>
      <selection pane="topLeft" activeCell="A1" sqref="A1"/>
      <selection pane="bottomLeft" activeCell="A71" sqref="A71:F71"/>
    </sheetView>
  </sheetViews>
  <sheetFormatPr defaultColWidth="9.125" defaultRowHeight="12.75"/>
  <cols>
    <col min="1" max="1" width="12.125" style="12" customWidth="1"/>
    <col min="2" max="2" width="48.875" style="13" customWidth="1"/>
    <col min="3" max="3" width="6.875" style="14" customWidth="1"/>
    <col min="4" max="4" width="7.50390625" style="15" customWidth="1"/>
    <col min="5" max="5" width="6.00390625" style="15" customWidth="1"/>
    <col min="6" max="6" width="4.625" style="14" customWidth="1"/>
    <col min="7" max="7" width="9.503906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50390625" style="13" customWidth="1"/>
    <col min="18" max="18" width="7.375" style="13" customWidth="1"/>
    <col min="19" max="19" width="3.375" style="13" customWidth="1"/>
    <col min="20" max="20" width="8.125" style="13" customWidth="1"/>
    <col min="21" max="21" width="5.125" style="13" customWidth="1"/>
    <col min="22" max="22" width="4.50390625" style="2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customWidth="1"/>
    <col min="27" max="28" width="6.50390625" style="13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47" width="9.125" style="13" hidden="1" customWidth="1"/>
    <col min="48" max="48" width="9.125" style="13" customWidth="1"/>
    <col min="49" max="49" width="12.875" style="568" bestFit="1" customWidth="1"/>
    <col min="50" max="50" width="9.125" style="568" customWidth="1"/>
    <col min="51" max="16384" width="9.125" style="13" customWidth="1"/>
  </cols>
  <sheetData>
    <row r="1" spans="1:50" s="38" customFormat="1" ht="15">
      <c r="A1" s="1597" t="s">
        <v>444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  <c r="W1" s="1598"/>
      <c r="X1" s="1598"/>
      <c r="Y1" s="1599"/>
      <c r="Z1" s="1599"/>
      <c r="AA1" s="1599"/>
      <c r="AB1" s="1599"/>
      <c r="AW1" s="39"/>
      <c r="AX1" s="39"/>
    </row>
    <row r="2" spans="1:50" s="38" customFormat="1" ht="18.75" customHeight="1">
      <c r="A2" s="1605" t="s">
        <v>24</v>
      </c>
      <c r="B2" s="1545" t="s">
        <v>127</v>
      </c>
      <c r="C2" s="1554" t="s">
        <v>265</v>
      </c>
      <c r="D2" s="1555"/>
      <c r="E2" s="1556"/>
      <c r="F2" s="1557"/>
      <c r="G2" s="1578" t="s">
        <v>126</v>
      </c>
      <c r="H2" s="1545" t="s">
        <v>113</v>
      </c>
      <c r="I2" s="1545"/>
      <c r="J2" s="1545"/>
      <c r="K2" s="1545"/>
      <c r="L2" s="1545"/>
      <c r="M2" s="1545"/>
      <c r="N2" s="1603" t="s">
        <v>264</v>
      </c>
      <c r="O2" s="1603"/>
      <c r="P2" s="1603"/>
      <c r="Q2" s="1603"/>
      <c r="R2" s="1603"/>
      <c r="S2" s="1603"/>
      <c r="T2" s="1603"/>
      <c r="U2" s="1603"/>
      <c r="V2" s="1603"/>
      <c r="W2" s="1603"/>
      <c r="X2" s="1603"/>
      <c r="Y2" s="1603"/>
      <c r="Z2" s="1603"/>
      <c r="AA2" s="1603"/>
      <c r="AB2" s="1603"/>
      <c r="AC2" s="1603"/>
      <c r="AD2" s="1603"/>
      <c r="AE2" s="1604"/>
      <c r="AW2" s="39"/>
      <c r="AX2" s="39"/>
    </row>
    <row r="3" spans="1:50" s="38" customFormat="1" ht="24.75" customHeight="1">
      <c r="A3" s="1605"/>
      <c r="B3" s="1545"/>
      <c r="C3" s="1558"/>
      <c r="D3" s="1559"/>
      <c r="E3" s="1455"/>
      <c r="F3" s="1456"/>
      <c r="G3" s="1591"/>
      <c r="H3" s="1577" t="s">
        <v>117</v>
      </c>
      <c r="I3" s="1492" t="s">
        <v>118</v>
      </c>
      <c r="J3" s="1492"/>
      <c r="K3" s="1492"/>
      <c r="L3" s="1492"/>
      <c r="M3" s="1577" t="s">
        <v>114</v>
      </c>
      <c r="N3" s="1603"/>
      <c r="O3" s="1603"/>
      <c r="P3" s="1603"/>
      <c r="Q3" s="1603"/>
      <c r="R3" s="1603"/>
      <c r="S3" s="1603"/>
      <c r="T3" s="1603"/>
      <c r="U3" s="1603"/>
      <c r="V3" s="1603"/>
      <c r="W3" s="1603"/>
      <c r="X3" s="1603"/>
      <c r="Y3" s="1603"/>
      <c r="Z3" s="1603"/>
      <c r="AA3" s="1603"/>
      <c r="AB3" s="1603"/>
      <c r="AC3" s="1603"/>
      <c r="AD3" s="1603"/>
      <c r="AE3" s="1604"/>
      <c r="AF3" s="38">
        <v>1</v>
      </c>
      <c r="AW3" s="39"/>
      <c r="AX3" s="39"/>
    </row>
    <row r="4" spans="1:50" s="38" customFormat="1" ht="18" customHeight="1">
      <c r="A4" s="1605"/>
      <c r="B4" s="1545"/>
      <c r="C4" s="1577" t="s">
        <v>25</v>
      </c>
      <c r="D4" s="1577" t="s">
        <v>26</v>
      </c>
      <c r="E4" s="1560" t="s">
        <v>119</v>
      </c>
      <c r="F4" s="1561"/>
      <c r="G4" s="1591"/>
      <c r="H4" s="1577"/>
      <c r="I4" s="1577" t="s">
        <v>115</v>
      </c>
      <c r="J4" s="1600" t="s">
        <v>116</v>
      </c>
      <c r="K4" s="1601"/>
      <c r="L4" s="1602"/>
      <c r="M4" s="1577"/>
      <c r="N4" s="1492" t="s">
        <v>27</v>
      </c>
      <c r="O4" s="1492"/>
      <c r="P4" s="1492"/>
      <c r="Q4" s="1492" t="s">
        <v>28</v>
      </c>
      <c r="R4" s="1492"/>
      <c r="S4" s="1492"/>
      <c r="T4" s="1492" t="s">
        <v>29</v>
      </c>
      <c r="U4" s="1492"/>
      <c r="V4" s="1492"/>
      <c r="W4" s="1492" t="s">
        <v>30</v>
      </c>
      <c r="X4" s="1492"/>
      <c r="Y4" s="1492"/>
      <c r="Z4" s="1492" t="s">
        <v>31</v>
      </c>
      <c r="AA4" s="1492"/>
      <c r="AB4" s="1492"/>
      <c r="AC4" s="39"/>
      <c r="AD4" s="39"/>
      <c r="AE4" s="255"/>
      <c r="AF4" s="38">
        <v>2</v>
      </c>
      <c r="AW4" s="39"/>
      <c r="AX4" s="39"/>
    </row>
    <row r="5" spans="1:50" s="38" customFormat="1" ht="18">
      <c r="A5" s="1605"/>
      <c r="B5" s="1545"/>
      <c r="C5" s="1577"/>
      <c r="D5" s="1577"/>
      <c r="E5" s="1591" t="s">
        <v>120</v>
      </c>
      <c r="F5" s="1591" t="s">
        <v>121</v>
      </c>
      <c r="G5" s="1591"/>
      <c r="H5" s="1577"/>
      <c r="I5" s="1577"/>
      <c r="J5" s="1591" t="s">
        <v>65</v>
      </c>
      <c r="K5" s="1549" t="s">
        <v>66</v>
      </c>
      <c r="L5" s="1596" t="s">
        <v>67</v>
      </c>
      <c r="M5" s="1577"/>
      <c r="N5" s="1592" t="s">
        <v>267</v>
      </c>
      <c r="O5" s="1593"/>
      <c r="P5" s="1594"/>
      <c r="Q5" s="1594"/>
      <c r="R5" s="1594"/>
      <c r="S5" s="1594"/>
      <c r="T5" s="1594"/>
      <c r="U5" s="1594"/>
      <c r="V5" s="1594"/>
      <c r="W5" s="1594"/>
      <c r="X5" s="1594"/>
      <c r="Y5" s="1594"/>
      <c r="Z5" s="1594"/>
      <c r="AA5" s="1594"/>
      <c r="AB5" s="1595"/>
      <c r="AE5" s="256"/>
      <c r="AF5" s="38">
        <v>3</v>
      </c>
      <c r="AW5" s="39"/>
      <c r="AX5" s="39"/>
    </row>
    <row r="6" spans="1:50" s="38" customFormat="1" ht="15">
      <c r="A6" s="1605"/>
      <c r="B6" s="1545"/>
      <c r="C6" s="1577"/>
      <c r="D6" s="1577"/>
      <c r="E6" s="1550"/>
      <c r="F6" s="1550"/>
      <c r="G6" s="1591"/>
      <c r="H6" s="1577"/>
      <c r="I6" s="1577"/>
      <c r="J6" s="1550"/>
      <c r="K6" s="1550"/>
      <c r="L6" s="1550"/>
      <c r="M6" s="1577"/>
      <c r="N6" s="172">
        <v>1</v>
      </c>
      <c r="O6" s="1547">
        <v>2</v>
      </c>
      <c r="P6" s="1548"/>
      <c r="Q6" s="172">
        <v>3</v>
      </c>
      <c r="R6" s="1547">
        <v>4</v>
      </c>
      <c r="S6" s="1548"/>
      <c r="T6" s="172">
        <v>5</v>
      </c>
      <c r="U6" s="1547">
        <v>6</v>
      </c>
      <c r="V6" s="1548"/>
      <c r="W6" s="172">
        <v>7</v>
      </c>
      <c r="X6" s="1547">
        <v>8</v>
      </c>
      <c r="Y6" s="1548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606"/>
      <c r="B7" s="1546"/>
      <c r="C7" s="1578"/>
      <c r="D7" s="1578"/>
      <c r="E7" s="1551"/>
      <c r="F7" s="1551"/>
      <c r="G7" s="1591"/>
      <c r="H7" s="1578"/>
      <c r="I7" s="1578"/>
      <c r="J7" s="1551"/>
      <c r="K7" s="1551"/>
      <c r="L7" s="1551"/>
      <c r="M7" s="1578"/>
      <c r="N7" s="34"/>
      <c r="O7" s="1552"/>
      <c r="P7" s="1553"/>
      <c r="Q7" s="34"/>
      <c r="R7" s="1552"/>
      <c r="S7" s="1553"/>
      <c r="T7" s="34"/>
      <c r="U7" s="1552"/>
      <c r="V7" s="1553"/>
      <c r="W7" s="34"/>
      <c r="X7" s="1552"/>
      <c r="Y7" s="1553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5.7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8">
        <v>15</v>
      </c>
      <c r="P8" s="1529"/>
      <c r="Q8" s="37">
        <v>16</v>
      </c>
      <c r="R8" s="1528">
        <v>17</v>
      </c>
      <c r="S8" s="1529"/>
      <c r="T8" s="37">
        <v>18</v>
      </c>
      <c r="U8" s="1528">
        <v>19</v>
      </c>
      <c r="V8" s="1529"/>
      <c r="W8" s="37">
        <v>20</v>
      </c>
      <c r="X8" s="1528">
        <v>21</v>
      </c>
      <c r="Y8" s="1529"/>
      <c r="Z8" s="37">
        <v>22</v>
      </c>
      <c r="AA8" s="37">
        <v>23</v>
      </c>
      <c r="AB8" s="37">
        <v>24</v>
      </c>
      <c r="AE8" s="256"/>
      <c r="AW8" s="39"/>
      <c r="AX8" s="39"/>
    </row>
    <row r="9" spans="1:50" s="38" customFormat="1" ht="18" thickBot="1">
      <c r="A9" s="1536" t="s">
        <v>445</v>
      </c>
      <c r="B9" s="1537"/>
      <c r="C9" s="1537"/>
      <c r="D9" s="1537"/>
      <c r="E9" s="1537"/>
      <c r="F9" s="1537"/>
      <c r="G9" s="1537"/>
      <c r="H9" s="1537"/>
      <c r="I9" s="1537"/>
      <c r="J9" s="1537"/>
      <c r="K9" s="1537"/>
      <c r="L9" s="1537"/>
      <c r="M9" s="1537"/>
      <c r="N9" s="1537"/>
      <c r="O9" s="1537"/>
      <c r="P9" s="1537"/>
      <c r="Q9" s="1537"/>
      <c r="R9" s="1537"/>
      <c r="S9" s="1537"/>
      <c r="T9" s="1537"/>
      <c r="U9" s="1537"/>
      <c r="V9" s="1537"/>
      <c r="W9" s="1537"/>
      <c r="X9" s="1537"/>
      <c r="Y9" s="1537"/>
      <c r="Z9" s="1537"/>
      <c r="AA9" s="1537"/>
      <c r="AB9" s="1538"/>
      <c r="AE9" s="256"/>
      <c r="AW9" s="39"/>
      <c r="AX9" s="39"/>
    </row>
    <row r="10" spans="1:50" s="38" customFormat="1" ht="16.5" thickBot="1">
      <c r="A10" s="1539" t="s">
        <v>372</v>
      </c>
      <c r="B10" s="1540"/>
      <c r="C10" s="1540"/>
      <c r="D10" s="1540"/>
      <c r="E10" s="1540"/>
      <c r="F10" s="1540"/>
      <c r="G10" s="1540"/>
      <c r="H10" s="1540"/>
      <c r="I10" s="1540"/>
      <c r="J10" s="1540"/>
      <c r="K10" s="1540"/>
      <c r="L10" s="1540"/>
      <c r="M10" s="1540"/>
      <c r="N10" s="1540"/>
      <c r="O10" s="1540"/>
      <c r="P10" s="1540"/>
      <c r="Q10" s="1540"/>
      <c r="R10" s="1540"/>
      <c r="S10" s="1540"/>
      <c r="T10" s="1540"/>
      <c r="U10" s="1540"/>
      <c r="V10" s="1540"/>
      <c r="W10" s="1540"/>
      <c r="X10" s="1540"/>
      <c r="Y10" s="1541"/>
      <c r="Z10" s="1541"/>
      <c r="AA10" s="1541"/>
      <c r="AB10" s="1542"/>
      <c r="AE10" s="256"/>
      <c r="AW10" s="39">
        <v>5</v>
      </c>
      <c r="AX10" s="39">
        <v>6</v>
      </c>
    </row>
    <row r="11" spans="1:50" s="38" customFormat="1" ht="30.75">
      <c r="A11" s="516" t="s">
        <v>144</v>
      </c>
      <c r="B11" s="811" t="s">
        <v>351</v>
      </c>
      <c r="C11" s="630"/>
      <c r="D11" s="516"/>
      <c r="E11" s="516"/>
      <c r="F11" s="517"/>
      <c r="G11" s="518">
        <f>G12+G13+G14</f>
        <v>7</v>
      </c>
      <c r="H11" s="766">
        <f>G11*30</f>
        <v>210</v>
      </c>
      <c r="I11" s="738">
        <f>I12+I13+I14</f>
        <v>12</v>
      </c>
      <c r="J11" s="738"/>
      <c r="K11" s="738"/>
      <c r="L11" s="738"/>
      <c r="M11" s="738">
        <f>M12+M13+M14</f>
        <v>198</v>
      </c>
      <c r="N11" s="516"/>
      <c r="O11" s="1534"/>
      <c r="P11" s="1535"/>
      <c r="Q11" s="516"/>
      <c r="R11" s="1534"/>
      <c r="S11" s="1535"/>
      <c r="T11" s="516"/>
      <c r="U11" s="1534"/>
      <c r="V11" s="1535"/>
      <c r="W11" s="519"/>
      <c r="X11" s="1543"/>
      <c r="Y11" s="1544"/>
      <c r="Z11" s="520"/>
      <c r="AA11" s="520"/>
      <c r="AB11" s="520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 aca="true" t="shared" si="0" ref="AW11:AX13">IF(T11&lt;&gt;"","так","")</f>
      </c>
      <c r="AX11" s="39">
        <f t="shared" si="0"/>
      </c>
    </row>
    <row r="12" spans="1:50" s="38" customFormat="1" ht="15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2.5</v>
      </c>
      <c r="H12" s="230">
        <f aca="true" t="shared" si="1" ref="H12:H29">G12*30</f>
        <v>75</v>
      </c>
      <c r="I12" s="230">
        <v>4</v>
      </c>
      <c r="J12" s="230"/>
      <c r="K12" s="230"/>
      <c r="L12" s="215" t="s">
        <v>134</v>
      </c>
      <c r="M12" s="234">
        <f aca="true" t="shared" si="2" ref="M12:M18">H12-I12</f>
        <v>71</v>
      </c>
      <c r="N12" s="39"/>
      <c r="O12" s="1492"/>
      <c r="P12" s="1492"/>
      <c r="Q12" s="215" t="s">
        <v>134</v>
      </c>
      <c r="R12" s="1419"/>
      <c r="S12" s="1420"/>
      <c r="T12" s="215"/>
      <c r="U12" s="1419"/>
      <c r="V12" s="1420"/>
      <c r="W12" s="197"/>
      <c r="X12" s="1412"/>
      <c r="Y12" s="1413"/>
      <c r="Z12" s="39"/>
      <c r="AA12" s="39"/>
      <c r="AB12" s="39"/>
      <c r="AE12" s="256"/>
      <c r="AF12" s="38">
        <v>2</v>
      </c>
      <c r="AI12" s="38" t="s">
        <v>299</v>
      </c>
      <c r="AJ12" s="464">
        <f>SUMIF(AF$11:AF$30,AF$3,G$11:G$30)</f>
        <v>0</v>
      </c>
      <c r="AK12" s="39" t="s">
        <v>313</v>
      </c>
      <c r="AL12" s="39">
        <f aca="true" t="shared" si="3" ref="AL12:AU12">COUNTIF($C$11:$C$30,AL$11)</f>
        <v>1</v>
      </c>
      <c r="AM12" s="39">
        <f t="shared" si="3"/>
        <v>3</v>
      </c>
      <c r="AN12" s="39">
        <f t="shared" si="3"/>
        <v>2</v>
      </c>
      <c r="AO12" s="39">
        <f t="shared" si="3"/>
        <v>1</v>
      </c>
      <c r="AP12" s="39">
        <f t="shared" si="3"/>
        <v>0</v>
      </c>
      <c r="AQ12" s="39">
        <f t="shared" si="3"/>
        <v>1</v>
      </c>
      <c r="AR12" s="39">
        <f t="shared" si="3"/>
        <v>0</v>
      </c>
      <c r="AS12" s="39">
        <f t="shared" si="3"/>
        <v>0</v>
      </c>
      <c r="AT12" s="39">
        <f t="shared" si="3"/>
        <v>1</v>
      </c>
      <c r="AU12" s="39">
        <f t="shared" si="3"/>
        <v>0</v>
      </c>
      <c r="AW12" s="39">
        <f t="shared" si="0"/>
      </c>
      <c r="AX12" s="39">
        <f t="shared" si="0"/>
      </c>
    </row>
    <row r="13" spans="1:50" s="38" customFormat="1" ht="15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2.5</v>
      </c>
      <c r="H13" s="230">
        <f t="shared" si="1"/>
        <v>75</v>
      </c>
      <c r="I13" s="230">
        <v>4</v>
      </c>
      <c r="J13" s="230"/>
      <c r="K13" s="230"/>
      <c r="L13" s="215" t="s">
        <v>134</v>
      </c>
      <c r="M13" s="234">
        <f t="shared" si="2"/>
        <v>71</v>
      </c>
      <c r="N13" s="39"/>
      <c r="O13" s="1492"/>
      <c r="P13" s="1492"/>
      <c r="Q13" s="215"/>
      <c r="R13" s="1419" t="s">
        <v>134</v>
      </c>
      <c r="S13" s="1420"/>
      <c r="T13" s="215"/>
      <c r="U13" s="1419"/>
      <c r="V13" s="1420"/>
      <c r="W13" s="197"/>
      <c r="X13" s="1412"/>
      <c r="Y13" s="1413"/>
      <c r="Z13" s="39"/>
      <c r="AA13" s="39"/>
      <c r="AB13" s="39"/>
      <c r="AE13" s="256"/>
      <c r="AF13" s="38">
        <v>2</v>
      </c>
      <c r="AI13" s="38" t="s">
        <v>300</v>
      </c>
      <c r="AJ13" s="464">
        <f>SUMIF(AF$11:AF$30,AF$4,G$11:G$30)</f>
        <v>13</v>
      </c>
      <c r="AK13" s="39" t="s">
        <v>314</v>
      </c>
      <c r="AL13" s="39">
        <f aca="true" t="shared" si="4" ref="AL13:AU13">COUNTIF($D$11:$D$30,AL$11)</f>
        <v>2</v>
      </c>
      <c r="AM13" s="39">
        <f t="shared" si="4"/>
        <v>0</v>
      </c>
      <c r="AN13" s="39">
        <f t="shared" si="4"/>
        <v>3</v>
      </c>
      <c r="AO13" s="39">
        <f t="shared" si="4"/>
        <v>1</v>
      </c>
      <c r="AP13" s="39">
        <f t="shared" si="4"/>
        <v>0</v>
      </c>
      <c r="AQ13" s="39">
        <f t="shared" si="4"/>
        <v>0</v>
      </c>
      <c r="AR13" s="39">
        <f t="shared" si="4"/>
        <v>0</v>
      </c>
      <c r="AS13" s="39">
        <f t="shared" si="4"/>
        <v>0</v>
      </c>
      <c r="AT13" s="39">
        <f t="shared" si="4"/>
        <v>1</v>
      </c>
      <c r="AU13" s="39">
        <f t="shared" si="4"/>
        <v>0</v>
      </c>
      <c r="AW13" s="39">
        <f t="shared" si="0"/>
      </c>
      <c r="AX13" s="39">
        <f t="shared" si="0"/>
      </c>
    </row>
    <row r="14" spans="1:50" s="42" customFormat="1" ht="15">
      <c r="A14" s="215" t="s">
        <v>371</v>
      </c>
      <c r="B14" s="810" t="s">
        <v>37</v>
      </c>
      <c r="C14" s="230"/>
      <c r="D14" s="215" t="s">
        <v>389</v>
      </c>
      <c r="E14" s="215"/>
      <c r="F14" s="768"/>
      <c r="G14" s="230">
        <v>2</v>
      </c>
      <c r="H14" s="230">
        <f t="shared" si="1"/>
        <v>60</v>
      </c>
      <c r="I14" s="230">
        <v>4</v>
      </c>
      <c r="J14" s="230"/>
      <c r="K14" s="230"/>
      <c r="L14" s="215" t="s">
        <v>134</v>
      </c>
      <c r="M14" s="234">
        <f t="shared" si="2"/>
        <v>56</v>
      </c>
      <c r="O14" s="755"/>
      <c r="P14" s="756"/>
      <c r="Q14" s="215"/>
      <c r="R14" s="753"/>
      <c r="S14" s="754"/>
      <c r="T14" s="215"/>
      <c r="U14" s="753"/>
      <c r="V14" s="754"/>
      <c r="W14" s="531"/>
      <c r="X14" s="755"/>
      <c r="Y14" s="756"/>
      <c r="Z14" s="41" t="s">
        <v>134</v>
      </c>
      <c r="AA14" s="41"/>
      <c r="AB14" s="41"/>
      <c r="AE14" s="257"/>
      <c r="AJ14" s="769"/>
      <c r="AW14" s="41"/>
      <c r="AX14" s="41"/>
    </row>
    <row r="15" spans="1:50" s="465" customFormat="1" ht="15">
      <c r="A15" s="494" t="s">
        <v>145</v>
      </c>
      <c r="B15" s="775" t="s">
        <v>447</v>
      </c>
      <c r="C15" s="481">
        <v>3</v>
      </c>
      <c r="D15" s="481"/>
      <c r="E15" s="481"/>
      <c r="F15" s="771"/>
      <c r="G15" s="481">
        <v>5</v>
      </c>
      <c r="H15" s="481">
        <f t="shared" si="1"/>
        <v>150</v>
      </c>
      <c r="I15" s="481">
        <v>8</v>
      </c>
      <c r="J15" s="494" t="s">
        <v>135</v>
      </c>
      <c r="K15" s="481"/>
      <c r="L15" s="773"/>
      <c r="M15" s="773">
        <f t="shared" si="2"/>
        <v>142</v>
      </c>
      <c r="O15" s="1466"/>
      <c r="P15" s="1467"/>
      <c r="Q15" s="494" t="s">
        <v>134</v>
      </c>
      <c r="R15" s="1466"/>
      <c r="S15" s="1467"/>
      <c r="T15" s="494"/>
      <c r="U15" s="1466"/>
      <c r="V15" s="1467"/>
      <c r="W15" s="567"/>
      <c r="X15" s="1429"/>
      <c r="Y15" s="1430"/>
      <c r="Z15" s="761"/>
      <c r="AA15" s="761"/>
      <c r="AB15" s="761"/>
      <c r="AE15" s="774"/>
      <c r="AF15" s="465">
        <v>2</v>
      </c>
      <c r="AI15" s="465" t="s">
        <v>301</v>
      </c>
      <c r="AJ15" s="750">
        <f>SUMIF(AF$11:AF$30,AF$5,G$11:G$30)</f>
        <v>0</v>
      </c>
      <c r="AW15" s="761">
        <f>IF(T15&lt;&gt;"","так","")</f>
      </c>
      <c r="AX15" s="761">
        <f>IF(U15&lt;&gt;"","так","")</f>
      </c>
    </row>
    <row r="16" spans="1:50" s="465" customFormat="1" ht="36.75" customHeight="1">
      <c r="A16" s="494" t="s">
        <v>148</v>
      </c>
      <c r="B16" s="775" t="s">
        <v>62</v>
      </c>
      <c r="C16" s="481">
        <v>3</v>
      </c>
      <c r="D16" s="481"/>
      <c r="E16" s="481"/>
      <c r="F16" s="771"/>
      <c r="G16" s="481">
        <v>3</v>
      </c>
      <c r="H16" s="481">
        <f t="shared" si="1"/>
        <v>90</v>
      </c>
      <c r="I16" s="481">
        <v>4</v>
      </c>
      <c r="J16" s="494" t="s">
        <v>134</v>
      </c>
      <c r="K16" s="481"/>
      <c r="L16" s="494"/>
      <c r="M16" s="773">
        <f t="shared" si="2"/>
        <v>86</v>
      </c>
      <c r="N16" s="494"/>
      <c r="O16" s="1530"/>
      <c r="P16" s="1531"/>
      <c r="Q16" s="494" t="s">
        <v>134</v>
      </c>
      <c r="R16" s="1466"/>
      <c r="S16" s="1467"/>
      <c r="T16" s="494"/>
      <c r="U16" s="1466"/>
      <c r="V16" s="1467"/>
      <c r="W16" s="567"/>
      <c r="X16" s="1429"/>
      <c r="Y16" s="1430"/>
      <c r="Z16" s="761"/>
      <c r="AA16" s="761"/>
      <c r="AB16" s="761"/>
      <c r="AE16" s="774"/>
      <c r="AF16" s="465">
        <v>2</v>
      </c>
      <c r="AI16" s="465" t="s">
        <v>303</v>
      </c>
      <c r="AJ16" s="750">
        <f>SUMIF(AF$11:AF$30,AF$7,G$11:G$30)</f>
        <v>0</v>
      </c>
      <c r="AW16" s="761">
        <f>IF(T16&lt;&gt;"","так","")</f>
      </c>
      <c r="AX16" s="761">
        <f>IF(U16&lt;&gt;"","так","")</f>
      </c>
    </row>
    <row r="17" spans="1:50" s="465" customFormat="1" ht="15.75">
      <c r="A17" s="494" t="s">
        <v>149</v>
      </c>
      <c r="B17" s="263" t="s">
        <v>50</v>
      </c>
      <c r="C17" s="641"/>
      <c r="D17" s="740">
        <v>3</v>
      </c>
      <c r="E17" s="740"/>
      <c r="F17" s="779"/>
      <c r="G17" s="540">
        <v>3</v>
      </c>
      <c r="H17" s="780">
        <f t="shared" si="1"/>
        <v>90</v>
      </c>
      <c r="I17" s="780">
        <v>4</v>
      </c>
      <c r="J17" s="740" t="s">
        <v>134</v>
      </c>
      <c r="K17" s="740"/>
      <c r="L17" s="740"/>
      <c r="M17" s="773">
        <f t="shared" si="2"/>
        <v>86</v>
      </c>
      <c r="N17" s="494"/>
      <c r="O17" s="1466"/>
      <c r="P17" s="1467"/>
      <c r="Q17" s="494" t="s">
        <v>134</v>
      </c>
      <c r="R17" s="1532"/>
      <c r="S17" s="1533"/>
      <c r="T17" s="680"/>
      <c r="U17" s="1532"/>
      <c r="V17" s="1533"/>
      <c r="W17" s="737"/>
      <c r="X17" s="1524"/>
      <c r="Y17" s="1525"/>
      <c r="Z17" s="785"/>
      <c r="AA17" s="785"/>
      <c r="AB17" s="785"/>
      <c r="AE17" s="774"/>
      <c r="AW17" s="761"/>
      <c r="AX17" s="761"/>
    </row>
    <row r="18" spans="1:50" s="465" customFormat="1" ht="30.75">
      <c r="A18" s="494" t="s">
        <v>150</v>
      </c>
      <c r="B18" s="770" t="s">
        <v>48</v>
      </c>
      <c r="C18" s="481">
        <v>6</v>
      </c>
      <c r="D18" s="481"/>
      <c r="E18" s="481"/>
      <c r="F18" s="771"/>
      <c r="G18" s="481">
        <v>4</v>
      </c>
      <c r="H18" s="481">
        <f t="shared" si="1"/>
        <v>120</v>
      </c>
      <c r="I18" s="481">
        <v>10</v>
      </c>
      <c r="J18" s="772" t="s">
        <v>134</v>
      </c>
      <c r="K18" s="481"/>
      <c r="L18" s="494" t="s">
        <v>134</v>
      </c>
      <c r="M18" s="773">
        <f t="shared" si="2"/>
        <v>110</v>
      </c>
      <c r="N18" s="494"/>
      <c r="O18" s="1466"/>
      <c r="P18" s="1467"/>
      <c r="Q18" s="494"/>
      <c r="R18" s="1466"/>
      <c r="S18" s="1467"/>
      <c r="T18" s="772"/>
      <c r="U18" s="1564" t="s">
        <v>135</v>
      </c>
      <c r="V18" s="1565"/>
      <c r="W18" s="567"/>
      <c r="X18" s="1562"/>
      <c r="Y18" s="1563"/>
      <c r="Z18" s="761"/>
      <c r="AA18" s="761"/>
      <c r="AB18" s="761"/>
      <c r="AE18" s="774"/>
      <c r="AW18" s="761"/>
      <c r="AX18" s="761"/>
    </row>
    <row r="19" spans="1:50" s="465" customFormat="1" ht="15.75">
      <c r="A19" s="494" t="s">
        <v>269</v>
      </c>
      <c r="B19" s="263" t="s">
        <v>41</v>
      </c>
      <c r="C19" s="740"/>
      <c r="D19" s="641"/>
      <c r="E19" s="641"/>
      <c r="F19" s="779"/>
      <c r="G19" s="543">
        <f>G20+G21</f>
        <v>7.5</v>
      </c>
      <c r="H19" s="780">
        <f t="shared" si="1"/>
        <v>225</v>
      </c>
      <c r="I19" s="780">
        <f>I20+I21</f>
        <v>16</v>
      </c>
      <c r="J19" s="780"/>
      <c r="K19" s="780"/>
      <c r="L19" s="780"/>
      <c r="M19" s="780">
        <f>M20+M21</f>
        <v>209</v>
      </c>
      <c r="N19" s="494"/>
      <c r="O19" s="1466"/>
      <c r="P19" s="1467"/>
      <c r="Q19" s="494"/>
      <c r="R19" s="1466"/>
      <c r="S19" s="1467"/>
      <c r="T19" s="494"/>
      <c r="U19" s="1466"/>
      <c r="V19" s="1467"/>
      <c r="W19" s="567"/>
      <c r="X19" s="1429"/>
      <c r="Y19" s="1430"/>
      <c r="Z19" s="761"/>
      <c r="AA19" s="761"/>
      <c r="AB19" s="761"/>
      <c r="AE19" s="774"/>
      <c r="AW19" s="761"/>
      <c r="AX19" s="761"/>
    </row>
    <row r="20" spans="1:50" s="38" customFormat="1" ht="15">
      <c r="A20" s="215" t="s">
        <v>373</v>
      </c>
      <c r="B20" s="539" t="s">
        <v>41</v>
      </c>
      <c r="C20" s="233"/>
      <c r="D20" s="233">
        <v>1</v>
      </c>
      <c r="E20" s="532"/>
      <c r="F20" s="219"/>
      <c r="G20" s="230">
        <v>4</v>
      </c>
      <c r="H20" s="542">
        <f t="shared" si="1"/>
        <v>120</v>
      </c>
      <c r="I20" s="542">
        <v>8</v>
      </c>
      <c r="J20" s="544" t="s">
        <v>134</v>
      </c>
      <c r="K20" s="544" t="s">
        <v>386</v>
      </c>
      <c r="L20" s="544"/>
      <c r="M20" s="234">
        <f>H20-I20</f>
        <v>112</v>
      </c>
      <c r="N20" s="215" t="s">
        <v>97</v>
      </c>
      <c r="O20" s="1419"/>
      <c r="P20" s="1420"/>
      <c r="Q20" s="215"/>
      <c r="R20" s="1419"/>
      <c r="S20" s="1420"/>
      <c r="T20" s="215"/>
      <c r="U20" s="1419"/>
      <c r="V20" s="1420"/>
      <c r="W20" s="531"/>
      <c r="X20" s="1517"/>
      <c r="Y20" s="1518"/>
      <c r="Z20" s="41"/>
      <c r="AA20" s="41"/>
      <c r="AB20" s="41"/>
      <c r="AE20" s="256"/>
      <c r="AW20" s="39"/>
      <c r="AX20" s="39"/>
    </row>
    <row r="21" spans="1:50" s="38" customFormat="1" ht="15">
      <c r="A21" s="215" t="s">
        <v>374</v>
      </c>
      <c r="B21" s="539" t="s">
        <v>41</v>
      </c>
      <c r="C21" s="233">
        <v>2</v>
      </c>
      <c r="D21" s="532"/>
      <c r="E21" s="532"/>
      <c r="F21" s="219"/>
      <c r="G21" s="230">
        <v>3.5</v>
      </c>
      <c r="H21" s="542">
        <f t="shared" si="1"/>
        <v>105</v>
      </c>
      <c r="I21" s="542">
        <v>8</v>
      </c>
      <c r="J21" s="544" t="s">
        <v>134</v>
      </c>
      <c r="K21" s="544" t="s">
        <v>386</v>
      </c>
      <c r="L21" s="544"/>
      <c r="M21" s="234">
        <f>H21-I21</f>
        <v>97</v>
      </c>
      <c r="N21" s="215"/>
      <c r="O21" s="1419" t="s">
        <v>97</v>
      </c>
      <c r="P21" s="1420"/>
      <c r="Q21" s="215"/>
      <c r="R21" s="1419"/>
      <c r="S21" s="1420"/>
      <c r="T21" s="215"/>
      <c r="U21" s="1419"/>
      <c r="V21" s="1420"/>
      <c r="W21" s="531"/>
      <c r="X21" s="1517"/>
      <c r="Y21" s="1518"/>
      <c r="Z21" s="41"/>
      <c r="AA21" s="41"/>
      <c r="AB21" s="41"/>
      <c r="AE21" s="256"/>
      <c r="AW21" s="39"/>
      <c r="AX21" s="39"/>
    </row>
    <row r="22" spans="1:50" s="465" customFormat="1" ht="15.75">
      <c r="A22" s="494" t="s">
        <v>271</v>
      </c>
      <c r="B22" s="263" t="s">
        <v>448</v>
      </c>
      <c r="C22" s="641"/>
      <c r="D22" s="641"/>
      <c r="E22" s="641"/>
      <c r="F22" s="779"/>
      <c r="G22" s="543">
        <f>G23+G24+G25</f>
        <v>12.5</v>
      </c>
      <c r="H22" s="780">
        <f t="shared" si="1"/>
        <v>375</v>
      </c>
      <c r="I22" s="780">
        <f>I23+I24+I25</f>
        <v>42</v>
      </c>
      <c r="J22" s="780"/>
      <c r="K22" s="780"/>
      <c r="L22" s="780"/>
      <c r="M22" s="780">
        <f>M23+M24+M25</f>
        <v>333</v>
      </c>
      <c r="N22" s="494"/>
      <c r="O22" s="1466"/>
      <c r="P22" s="1467"/>
      <c r="Q22" s="494"/>
      <c r="R22" s="1466"/>
      <c r="S22" s="1467"/>
      <c r="T22" s="494"/>
      <c r="U22" s="1466"/>
      <c r="V22" s="1467"/>
      <c r="W22" s="567"/>
      <c r="X22" s="1429"/>
      <c r="Y22" s="1430"/>
      <c r="Z22" s="761"/>
      <c r="AA22" s="761"/>
      <c r="AB22" s="761"/>
      <c r="AE22" s="774"/>
      <c r="AW22" s="761"/>
      <c r="AX22" s="761"/>
    </row>
    <row r="23" spans="1:50" s="38" customFormat="1" ht="15">
      <c r="A23" s="215" t="s">
        <v>375</v>
      </c>
      <c r="B23" s="539" t="s">
        <v>448</v>
      </c>
      <c r="C23" s="233">
        <v>1</v>
      </c>
      <c r="D23" s="532"/>
      <c r="E23" s="532"/>
      <c r="F23" s="219"/>
      <c r="G23" s="230">
        <v>4.5</v>
      </c>
      <c r="H23" s="542">
        <f t="shared" si="1"/>
        <v>135</v>
      </c>
      <c r="I23" s="542">
        <v>16</v>
      </c>
      <c r="J23" s="532" t="s">
        <v>226</v>
      </c>
      <c r="K23" s="233"/>
      <c r="L23" s="544" t="s">
        <v>136</v>
      </c>
      <c r="M23" s="234">
        <f>H23-I23</f>
        <v>119</v>
      </c>
      <c r="N23" s="215" t="s">
        <v>238</v>
      </c>
      <c r="O23" s="1419"/>
      <c r="P23" s="1420"/>
      <c r="Q23" s="215"/>
      <c r="R23" s="1419"/>
      <c r="S23" s="1420"/>
      <c r="T23" s="215"/>
      <c r="U23" s="1419"/>
      <c r="V23" s="1420"/>
      <c r="W23" s="531"/>
      <c r="X23" s="1517"/>
      <c r="Y23" s="1518"/>
      <c r="Z23" s="41"/>
      <c r="AA23" s="41"/>
      <c r="AB23" s="41"/>
      <c r="AE23" s="256"/>
      <c r="AW23" s="39"/>
      <c r="AX23" s="39"/>
    </row>
    <row r="24" spans="1:50" s="38" customFormat="1" ht="15">
      <c r="A24" s="215" t="s">
        <v>376</v>
      </c>
      <c r="B24" s="539" t="s">
        <v>448</v>
      </c>
      <c r="C24" s="233">
        <v>2</v>
      </c>
      <c r="D24" s="532"/>
      <c r="E24" s="532"/>
      <c r="F24" s="219"/>
      <c r="G24" s="230">
        <v>4.5</v>
      </c>
      <c r="H24" s="542">
        <f t="shared" si="1"/>
        <v>135</v>
      </c>
      <c r="I24" s="542">
        <v>16</v>
      </c>
      <c r="J24" s="532" t="s">
        <v>226</v>
      </c>
      <c r="K24" s="233"/>
      <c r="L24" s="544" t="s">
        <v>136</v>
      </c>
      <c r="M24" s="234">
        <f>H24-I24</f>
        <v>119</v>
      </c>
      <c r="N24" s="215"/>
      <c r="O24" s="1419" t="s">
        <v>238</v>
      </c>
      <c r="P24" s="1420"/>
      <c r="Q24" s="215"/>
      <c r="R24" s="1419"/>
      <c r="S24" s="1420"/>
      <c r="T24" s="215"/>
      <c r="U24" s="1419"/>
      <c r="V24" s="1420"/>
      <c r="W24" s="531"/>
      <c r="X24" s="1517"/>
      <c r="Y24" s="1518"/>
      <c r="Z24" s="41"/>
      <c r="AA24" s="41"/>
      <c r="AB24" s="41"/>
      <c r="AE24" s="256"/>
      <c r="AW24" s="39"/>
      <c r="AX24" s="39"/>
    </row>
    <row r="25" spans="1:50" s="38" customFormat="1" ht="15">
      <c r="A25" s="215" t="s">
        <v>377</v>
      </c>
      <c r="B25" s="539" t="s">
        <v>448</v>
      </c>
      <c r="C25" s="233"/>
      <c r="D25" s="233">
        <v>3</v>
      </c>
      <c r="E25" s="532"/>
      <c r="F25" s="219"/>
      <c r="G25" s="483">
        <v>3.5</v>
      </c>
      <c r="H25" s="542">
        <f t="shared" si="1"/>
        <v>105</v>
      </c>
      <c r="I25" s="542">
        <v>10</v>
      </c>
      <c r="J25" s="532" t="s">
        <v>236</v>
      </c>
      <c r="K25" s="233"/>
      <c r="L25" s="544" t="s">
        <v>235</v>
      </c>
      <c r="M25" s="234">
        <f>H25-I25</f>
        <v>95</v>
      </c>
      <c r="N25" s="215"/>
      <c r="O25" s="1419"/>
      <c r="P25" s="1420"/>
      <c r="Q25" s="215" t="s">
        <v>226</v>
      </c>
      <c r="R25" s="1419"/>
      <c r="S25" s="1420"/>
      <c r="T25" s="215"/>
      <c r="U25" s="1419"/>
      <c r="V25" s="1420"/>
      <c r="W25" s="201"/>
      <c r="X25" s="1517"/>
      <c r="Y25" s="1518"/>
      <c r="Z25" s="221"/>
      <c r="AA25" s="221"/>
      <c r="AB25" s="211"/>
      <c r="AE25" s="256"/>
      <c r="AW25" s="39"/>
      <c r="AX25" s="39"/>
    </row>
    <row r="26" spans="1:50" s="38" customFormat="1" ht="30.75">
      <c r="A26" s="215" t="s">
        <v>378</v>
      </c>
      <c r="B26" s="919" t="s">
        <v>45</v>
      </c>
      <c r="C26" s="894"/>
      <c r="D26" s="532"/>
      <c r="E26" s="532"/>
      <c r="F26" s="219"/>
      <c r="G26" s="543">
        <f>G27+G28</f>
        <v>6.5</v>
      </c>
      <c r="H26" s="542">
        <f t="shared" si="1"/>
        <v>195</v>
      </c>
      <c r="I26" s="542">
        <f>I27+I28</f>
        <v>26</v>
      </c>
      <c r="J26" s="542"/>
      <c r="K26" s="542"/>
      <c r="L26" s="542"/>
      <c r="M26" s="542">
        <f>M27+M28</f>
        <v>169</v>
      </c>
      <c r="N26" s="215"/>
      <c r="O26" s="1419"/>
      <c r="P26" s="1420"/>
      <c r="Q26" s="215"/>
      <c r="R26" s="1419"/>
      <c r="S26" s="1420"/>
      <c r="T26" s="215"/>
      <c r="U26" s="1419"/>
      <c r="V26" s="1420"/>
      <c r="W26" s="531"/>
      <c r="X26" s="1517"/>
      <c r="Y26" s="1518"/>
      <c r="Z26" s="41"/>
      <c r="AA26" s="41"/>
      <c r="AB26" s="41"/>
      <c r="AE26" s="256"/>
      <c r="AW26" s="39"/>
      <c r="AX26" s="39"/>
    </row>
    <row r="27" spans="1:50" s="38" customFormat="1" ht="30.75">
      <c r="A27" s="230" t="s">
        <v>379</v>
      </c>
      <c r="B27" s="919" t="s">
        <v>45</v>
      </c>
      <c r="C27" s="894"/>
      <c r="D27" s="233">
        <v>1</v>
      </c>
      <c r="E27" s="532"/>
      <c r="F27" s="219"/>
      <c r="G27" s="230">
        <v>3.5</v>
      </c>
      <c r="H27" s="542">
        <f t="shared" si="1"/>
        <v>105</v>
      </c>
      <c r="I27" s="542">
        <v>16</v>
      </c>
      <c r="J27" s="233" t="s">
        <v>135</v>
      </c>
      <c r="K27" s="233"/>
      <c r="L27" s="532" t="s">
        <v>97</v>
      </c>
      <c r="M27" s="234">
        <f>H27-I27</f>
        <v>89</v>
      </c>
      <c r="N27" s="215" t="s">
        <v>238</v>
      </c>
      <c r="O27" s="1419"/>
      <c r="P27" s="1420"/>
      <c r="Q27" s="215"/>
      <c r="R27" s="1419"/>
      <c r="S27" s="1420"/>
      <c r="T27" s="215"/>
      <c r="U27" s="1419"/>
      <c r="V27" s="1420"/>
      <c r="W27" s="531"/>
      <c r="X27" s="1517"/>
      <c r="Y27" s="1518"/>
      <c r="Z27" s="41"/>
      <c r="AA27" s="41"/>
      <c r="AB27" s="41"/>
      <c r="AE27" s="256"/>
      <c r="AW27" s="39"/>
      <c r="AX27" s="39"/>
    </row>
    <row r="28" spans="1:50" s="38" customFormat="1" ht="33" customHeight="1">
      <c r="A28" s="230" t="s">
        <v>380</v>
      </c>
      <c r="B28" s="919" t="s">
        <v>45</v>
      </c>
      <c r="C28" s="894">
        <v>2</v>
      </c>
      <c r="D28" s="532"/>
      <c r="E28" s="532"/>
      <c r="F28" s="219"/>
      <c r="G28" s="230">
        <v>3</v>
      </c>
      <c r="H28" s="542">
        <f t="shared" si="1"/>
        <v>90</v>
      </c>
      <c r="I28" s="542">
        <v>10</v>
      </c>
      <c r="J28" s="233"/>
      <c r="K28" s="233"/>
      <c r="L28" s="532" t="s">
        <v>226</v>
      </c>
      <c r="M28" s="234">
        <f>H28-I28</f>
        <v>80</v>
      </c>
      <c r="N28" s="215"/>
      <c r="O28" s="1526" t="s">
        <v>283</v>
      </c>
      <c r="P28" s="1527"/>
      <c r="Q28" s="215"/>
      <c r="R28" s="1419"/>
      <c r="S28" s="1420"/>
      <c r="T28" s="215"/>
      <c r="U28" s="1419"/>
      <c r="V28" s="1420"/>
      <c r="W28" s="531"/>
      <c r="X28" s="1517"/>
      <c r="Y28" s="1518"/>
      <c r="Z28" s="41"/>
      <c r="AA28" s="41"/>
      <c r="AB28" s="41"/>
      <c r="AE28" s="256"/>
      <c r="AW28" s="39"/>
      <c r="AX28" s="39"/>
    </row>
    <row r="29" spans="1:50" s="465" customFormat="1" ht="30.75">
      <c r="A29" s="494" t="s">
        <v>275</v>
      </c>
      <c r="B29" s="263" t="s">
        <v>449</v>
      </c>
      <c r="C29" s="740"/>
      <c r="D29" s="740">
        <v>4</v>
      </c>
      <c r="E29" s="740"/>
      <c r="F29" s="779"/>
      <c r="G29" s="543">
        <v>3</v>
      </c>
      <c r="H29" s="780">
        <f t="shared" si="1"/>
        <v>90</v>
      </c>
      <c r="I29" s="780">
        <v>4</v>
      </c>
      <c r="J29" s="641" t="s">
        <v>134</v>
      </c>
      <c r="K29" s="740"/>
      <c r="L29" s="740"/>
      <c r="M29" s="773">
        <f aca="true" t="shared" si="5" ref="M29:M36">H29-I29</f>
        <v>86</v>
      </c>
      <c r="N29" s="494"/>
      <c r="O29" s="1429"/>
      <c r="P29" s="1430"/>
      <c r="Q29" s="494"/>
      <c r="R29" s="1418" t="s">
        <v>134</v>
      </c>
      <c r="S29" s="1418"/>
      <c r="T29" s="494"/>
      <c r="U29" s="1418"/>
      <c r="V29" s="1418"/>
      <c r="W29" s="757"/>
      <c r="X29" s="1515"/>
      <c r="Y29" s="1515"/>
      <c r="Z29" s="757"/>
      <c r="AA29" s="785"/>
      <c r="AB29" s="785"/>
      <c r="AE29" s="774"/>
      <c r="AW29" s="761"/>
      <c r="AX29" s="761"/>
    </row>
    <row r="30" spans="1:50" s="465" customFormat="1" ht="15">
      <c r="A30" s="494" t="s">
        <v>277</v>
      </c>
      <c r="B30" s="775" t="s">
        <v>381</v>
      </c>
      <c r="C30" s="481">
        <v>9</v>
      </c>
      <c r="D30" s="481"/>
      <c r="E30" s="481"/>
      <c r="F30" s="771"/>
      <c r="G30" s="481">
        <v>3</v>
      </c>
      <c r="H30" s="481">
        <f>G30*30</f>
        <v>90</v>
      </c>
      <c r="I30" s="481">
        <v>4</v>
      </c>
      <c r="J30" s="641" t="s">
        <v>134</v>
      </c>
      <c r="K30" s="481"/>
      <c r="L30" s="773"/>
      <c r="M30" s="773">
        <f t="shared" si="5"/>
        <v>86</v>
      </c>
      <c r="N30" s="494"/>
      <c r="O30" s="1418"/>
      <c r="P30" s="1418"/>
      <c r="Q30" s="494"/>
      <c r="R30" s="1418"/>
      <c r="S30" s="1418"/>
      <c r="T30" s="641"/>
      <c r="U30" s="1479"/>
      <c r="V30" s="1479"/>
      <c r="W30" s="567"/>
      <c r="X30" s="1515"/>
      <c r="Y30" s="1515"/>
      <c r="Z30" s="761" t="s">
        <v>134</v>
      </c>
      <c r="AA30" s="761"/>
      <c r="AB30" s="761"/>
      <c r="AE30" s="774"/>
      <c r="AW30" s="761"/>
      <c r="AX30" s="761"/>
    </row>
    <row r="31" spans="1:50" s="465" customFormat="1" ht="15.75">
      <c r="A31" s="494" t="s">
        <v>278</v>
      </c>
      <c r="B31" s="263" t="s">
        <v>39</v>
      </c>
      <c r="C31" s="641"/>
      <c r="D31" s="641"/>
      <c r="E31" s="641"/>
      <c r="F31" s="779"/>
      <c r="G31" s="543">
        <f>G32+G33</f>
        <v>11</v>
      </c>
      <c r="H31" s="481">
        <f>H32+H33</f>
        <v>330</v>
      </c>
      <c r="I31" s="780">
        <f>I32+I33</f>
        <v>32</v>
      </c>
      <c r="J31" s="740"/>
      <c r="K31" s="641"/>
      <c r="L31" s="740"/>
      <c r="M31" s="773">
        <f t="shared" si="5"/>
        <v>298</v>
      </c>
      <c r="N31" s="494"/>
      <c r="O31" s="1418"/>
      <c r="P31" s="1418"/>
      <c r="Q31" s="761"/>
      <c r="R31" s="1418"/>
      <c r="S31" s="1418"/>
      <c r="T31" s="494"/>
      <c r="U31" s="1418"/>
      <c r="V31" s="1418"/>
      <c r="W31" s="567"/>
      <c r="X31" s="1515"/>
      <c r="Y31" s="1515"/>
      <c r="Z31" s="761"/>
      <c r="AA31" s="761"/>
      <c r="AB31" s="761"/>
      <c r="AE31" s="774"/>
      <c r="AW31" s="761"/>
      <c r="AX31" s="761"/>
    </row>
    <row r="32" spans="1:50" s="38" customFormat="1" ht="15">
      <c r="A32" s="215" t="s">
        <v>450</v>
      </c>
      <c r="B32" s="539" t="s">
        <v>39</v>
      </c>
      <c r="C32" s="233"/>
      <c r="D32" s="233">
        <v>1</v>
      </c>
      <c r="E32" s="532"/>
      <c r="F32" s="219"/>
      <c r="G32" s="230">
        <v>5.5</v>
      </c>
      <c r="H32" s="542">
        <f>G32*30</f>
        <v>165</v>
      </c>
      <c r="I32" s="542">
        <v>16</v>
      </c>
      <c r="J32" s="532" t="s">
        <v>226</v>
      </c>
      <c r="K32" s="532" t="s">
        <v>133</v>
      </c>
      <c r="L32" s="233"/>
      <c r="M32" s="254">
        <f t="shared" si="5"/>
        <v>149</v>
      </c>
      <c r="N32" s="215" t="s">
        <v>287</v>
      </c>
      <c r="O32" s="1519"/>
      <c r="P32" s="1519"/>
      <c r="Q32" s="215"/>
      <c r="R32" s="1519"/>
      <c r="S32" s="1519"/>
      <c r="T32" s="215"/>
      <c r="U32" s="1519"/>
      <c r="V32" s="1519"/>
      <c r="W32" s="531"/>
      <c r="X32" s="1516"/>
      <c r="Y32" s="1516"/>
      <c r="Z32" s="41"/>
      <c r="AA32" s="41"/>
      <c r="AB32" s="41"/>
      <c r="AE32" s="256"/>
      <c r="AW32" s="39"/>
      <c r="AX32" s="39"/>
    </row>
    <row r="33" spans="1:50" s="38" customFormat="1" ht="15">
      <c r="A33" s="215" t="s">
        <v>451</v>
      </c>
      <c r="B33" s="539" t="s">
        <v>39</v>
      </c>
      <c r="C33" s="233">
        <v>2</v>
      </c>
      <c r="D33" s="532"/>
      <c r="E33" s="532"/>
      <c r="F33" s="219"/>
      <c r="G33" s="230">
        <f>H33/30</f>
        <v>5.5</v>
      </c>
      <c r="H33" s="542">
        <v>165</v>
      </c>
      <c r="I33" s="542">
        <v>16</v>
      </c>
      <c r="J33" s="532" t="s">
        <v>226</v>
      </c>
      <c r="K33" s="532" t="s">
        <v>133</v>
      </c>
      <c r="L33" s="233"/>
      <c r="M33" s="254">
        <f t="shared" si="5"/>
        <v>149</v>
      </c>
      <c r="N33" s="215"/>
      <c r="O33" s="1519" t="s">
        <v>287</v>
      </c>
      <c r="P33" s="1519"/>
      <c r="Q33" s="215"/>
      <c r="R33" s="1519"/>
      <c r="S33" s="1519"/>
      <c r="T33" s="215"/>
      <c r="U33" s="1519"/>
      <c r="V33" s="1519"/>
      <c r="W33" s="531"/>
      <c r="X33" s="1516"/>
      <c r="Y33" s="1516"/>
      <c r="Z33" s="41"/>
      <c r="AA33" s="41"/>
      <c r="AB33" s="41"/>
      <c r="AE33" s="256"/>
      <c r="AW33" s="39"/>
      <c r="AX33" s="39"/>
    </row>
    <row r="34" spans="1:50" s="465" customFormat="1" ht="15.75">
      <c r="A34" s="494" t="s">
        <v>382</v>
      </c>
      <c r="B34" s="263" t="s">
        <v>96</v>
      </c>
      <c r="C34" s="740">
        <v>1</v>
      </c>
      <c r="D34" s="641"/>
      <c r="E34" s="641"/>
      <c r="F34" s="779"/>
      <c r="G34" s="543">
        <v>7.5</v>
      </c>
      <c r="H34" s="780">
        <f>G34*30</f>
        <v>225</v>
      </c>
      <c r="I34" s="780">
        <v>16</v>
      </c>
      <c r="J34" s="641" t="s">
        <v>135</v>
      </c>
      <c r="K34" s="740"/>
      <c r="L34" s="641" t="s">
        <v>97</v>
      </c>
      <c r="M34" s="773">
        <f t="shared" si="5"/>
        <v>209</v>
      </c>
      <c r="N34" s="641" t="s">
        <v>238</v>
      </c>
      <c r="O34" s="1418"/>
      <c r="P34" s="1418"/>
      <c r="Q34" s="761"/>
      <c r="R34" s="1418"/>
      <c r="S34" s="1418"/>
      <c r="T34" s="494"/>
      <c r="U34" s="1418"/>
      <c r="V34" s="1418"/>
      <c r="W34" s="567"/>
      <c r="X34" s="1515"/>
      <c r="Y34" s="1515"/>
      <c r="Z34" s="761"/>
      <c r="AA34" s="761"/>
      <c r="AB34" s="761"/>
      <c r="AE34" s="774"/>
      <c r="AW34" s="761"/>
      <c r="AX34" s="761"/>
    </row>
    <row r="35" spans="1:50" s="38" customFormat="1" ht="15.75">
      <c r="A35" s="494" t="s">
        <v>383</v>
      </c>
      <c r="B35" s="767" t="s">
        <v>452</v>
      </c>
      <c r="C35" s="481">
        <v>5</v>
      </c>
      <c r="D35" s="230"/>
      <c r="E35" s="230"/>
      <c r="F35" s="172"/>
      <c r="G35" s="543">
        <v>3</v>
      </c>
      <c r="H35" s="481">
        <f>G35*30</f>
        <v>90</v>
      </c>
      <c r="I35" s="481">
        <v>4</v>
      </c>
      <c r="J35" s="641"/>
      <c r="K35" s="481"/>
      <c r="L35" s="773"/>
      <c r="M35" s="637">
        <f t="shared" si="5"/>
        <v>86</v>
      </c>
      <c r="N35" s="494"/>
      <c r="O35" s="1466"/>
      <c r="P35" s="1467"/>
      <c r="Q35" s="494"/>
      <c r="R35" s="1466"/>
      <c r="S35" s="1467"/>
      <c r="T35" s="641" t="s">
        <v>134</v>
      </c>
      <c r="U35" s="1479"/>
      <c r="V35" s="1479"/>
      <c r="W35" s="567"/>
      <c r="X35" s="1429"/>
      <c r="Y35" s="1430"/>
      <c r="Z35" s="761"/>
      <c r="AA35" s="41"/>
      <c r="AB35" s="41"/>
      <c r="AE35" s="256"/>
      <c r="AW35" s="39"/>
      <c r="AX35" s="39"/>
    </row>
    <row r="36" spans="1:50" s="465" customFormat="1" ht="15">
      <c r="A36" s="494" t="s">
        <v>430</v>
      </c>
      <c r="B36" s="775" t="s">
        <v>453</v>
      </c>
      <c r="C36" s="481"/>
      <c r="D36" s="481">
        <v>1</v>
      </c>
      <c r="E36" s="481"/>
      <c r="F36" s="771"/>
      <c r="G36" s="481">
        <v>3</v>
      </c>
      <c r="H36" s="481">
        <f>G36*30</f>
        <v>90</v>
      </c>
      <c r="I36" s="481">
        <v>4</v>
      </c>
      <c r="J36" s="772"/>
      <c r="K36" s="481"/>
      <c r="L36" s="773"/>
      <c r="M36" s="637">
        <f t="shared" si="5"/>
        <v>86</v>
      </c>
      <c r="N36" s="494" t="s">
        <v>134</v>
      </c>
      <c r="O36" s="1466"/>
      <c r="P36" s="1467"/>
      <c r="Q36" s="494"/>
      <c r="R36" s="1466"/>
      <c r="S36" s="1467"/>
      <c r="T36" s="641"/>
      <c r="U36" s="1479"/>
      <c r="V36" s="1479"/>
      <c r="W36" s="567"/>
      <c r="X36" s="1429"/>
      <c r="Y36" s="1430"/>
      <c r="Z36" s="761"/>
      <c r="AA36" s="761"/>
      <c r="AB36" s="761"/>
      <c r="AE36" s="774"/>
      <c r="AW36" s="761"/>
      <c r="AX36" s="761"/>
    </row>
    <row r="37" spans="1:50" s="38" customFormat="1" ht="17.25" customHeight="1" thickBot="1">
      <c r="A37" s="1453" t="s">
        <v>88</v>
      </c>
      <c r="B37" s="1611"/>
      <c r="C37" s="1587"/>
      <c r="D37" s="1587"/>
      <c r="E37" s="1587"/>
      <c r="F37" s="1588"/>
      <c r="G37" s="534">
        <f>G11+G15+G16+G17+G18+G19+G22+G26+G29+G30+G31+G34+G35+G36</f>
        <v>79</v>
      </c>
      <c r="H37" s="534">
        <f>H11+H15+H16+H17+H18+H19+H22+H26+H29+H30+H31+H34+H35+H36</f>
        <v>2370</v>
      </c>
      <c r="I37" s="534">
        <f>I11+I15+I16+I17+I18+I19+I22+I26+I29+I30+I31+I34+I35+I36</f>
        <v>186</v>
      </c>
      <c r="J37" s="786"/>
      <c r="K37" s="534"/>
      <c r="L37" s="534"/>
      <c r="M37" s="534">
        <f>M11+M15+M16+M17+M18+M19+M22+M26+M29+M30+M31+M34+M35+M36</f>
        <v>2184</v>
      </c>
      <c r="N37" s="535" t="s">
        <v>499</v>
      </c>
      <c r="O37" s="1473" t="s">
        <v>500</v>
      </c>
      <c r="P37" s="1474"/>
      <c r="Q37" s="535" t="s">
        <v>290</v>
      </c>
      <c r="R37" s="1473" t="s">
        <v>135</v>
      </c>
      <c r="S37" s="1474"/>
      <c r="T37" s="536" t="s">
        <v>134</v>
      </c>
      <c r="U37" s="1514" t="s">
        <v>135</v>
      </c>
      <c r="V37" s="1514"/>
      <c r="W37" s="536" t="s">
        <v>454</v>
      </c>
      <c r="X37" s="1514" t="s">
        <v>454</v>
      </c>
      <c r="Y37" s="1514"/>
      <c r="Z37" s="536" t="s">
        <v>135</v>
      </c>
      <c r="AA37" s="536" t="s">
        <v>454</v>
      </c>
      <c r="AB37" s="776"/>
      <c r="AE37" s="256"/>
      <c r="AW37" s="39" t="str">
        <f>IF(T37&lt;&gt;"","так","")</f>
        <v>так</v>
      </c>
      <c r="AX37" s="39" t="str">
        <f>IF(U37&lt;&gt;"","так","")</f>
        <v>так</v>
      </c>
    </row>
    <row r="38" spans="1:50" s="38" customFormat="1" ht="18.75" customHeight="1" thickBot="1">
      <c r="A38" s="1614" t="s">
        <v>384</v>
      </c>
      <c r="B38" s="1614"/>
      <c r="C38" s="1614"/>
      <c r="D38" s="1614"/>
      <c r="E38" s="1614"/>
      <c r="F38" s="1614"/>
      <c r="G38" s="1614"/>
      <c r="H38" s="1614"/>
      <c r="I38" s="1614"/>
      <c r="J38" s="1615"/>
      <c r="K38" s="1614"/>
      <c r="L38" s="1614"/>
      <c r="M38" s="1614"/>
      <c r="N38" s="1614"/>
      <c r="O38" s="1614"/>
      <c r="P38" s="1614"/>
      <c r="Q38" s="1614"/>
      <c r="R38" s="1614"/>
      <c r="S38" s="1614"/>
      <c r="T38" s="1614"/>
      <c r="U38" s="1615"/>
      <c r="V38" s="1615"/>
      <c r="W38" s="1614"/>
      <c r="X38" s="1615"/>
      <c r="Y38" s="1615"/>
      <c r="Z38" s="1614"/>
      <c r="AA38" s="1614"/>
      <c r="AB38" s="1614"/>
      <c r="AE38" s="256"/>
      <c r="AW38" s="39">
        <f>IF(T38&lt;&gt;"","так","")</f>
      </c>
      <c r="AX38" s="39">
        <f>IF(U38&lt;&gt;"","так","")</f>
      </c>
    </row>
    <row r="39" spans="1:50" s="42" customFormat="1" ht="15">
      <c r="A39" s="351"/>
      <c r="B39" s="765"/>
      <c r="C39" s="777"/>
      <c r="D39" s="777"/>
      <c r="E39" s="777"/>
      <c r="F39" s="777"/>
      <c r="G39" s="765"/>
      <c r="H39" s="765"/>
      <c r="I39" s="777"/>
      <c r="J39" s="777"/>
      <c r="K39" s="777"/>
      <c r="L39" s="777"/>
      <c r="M39" s="765"/>
      <c r="N39" s="765"/>
      <c r="O39" s="777"/>
      <c r="P39" s="777"/>
      <c r="Q39" s="765"/>
      <c r="R39" s="777"/>
      <c r="S39" s="777"/>
      <c r="T39" s="644"/>
      <c r="U39" s="643"/>
      <c r="V39" s="643"/>
      <c r="W39" s="643"/>
      <c r="X39" s="643"/>
      <c r="Y39" s="643"/>
      <c r="Z39" s="643"/>
      <c r="AA39" s="643"/>
      <c r="AB39" s="778"/>
      <c r="AE39" s="257"/>
      <c r="AW39" s="39"/>
      <c r="AX39" s="39"/>
    </row>
    <row r="40" spans="1:50" s="465" customFormat="1" ht="30.75">
      <c r="A40" s="494" t="s">
        <v>151</v>
      </c>
      <c r="B40" s="811" t="s">
        <v>357</v>
      </c>
      <c r="C40" s="481"/>
      <c r="D40" s="822"/>
      <c r="E40" s="822"/>
      <c r="F40" s="822"/>
      <c r="G40" s="550">
        <f>G41+G42</f>
        <v>11</v>
      </c>
      <c r="H40" s="823">
        <f aca="true" t="shared" si="6" ref="H40:H54">G40*30</f>
        <v>330</v>
      </c>
      <c r="I40" s="780">
        <f>I41+I42</f>
        <v>32</v>
      </c>
      <c r="J40" s="740" t="s">
        <v>358</v>
      </c>
      <c r="K40" s="740" t="s">
        <v>133</v>
      </c>
      <c r="L40" s="740"/>
      <c r="M40" s="824">
        <f aca="true" t="shared" si="7" ref="M40:M54">H40-I40</f>
        <v>298</v>
      </c>
      <c r="N40" s="680"/>
      <c r="O40" s="1466"/>
      <c r="P40" s="1467"/>
      <c r="Q40" s="680"/>
      <c r="R40" s="1466"/>
      <c r="S40" s="1467"/>
      <c r="T40" s="680"/>
      <c r="U40" s="1471"/>
      <c r="V40" s="1472"/>
      <c r="W40" s="822"/>
      <c r="X40" s="1520"/>
      <c r="Y40" s="1521"/>
      <c r="Z40" s="822"/>
      <c r="AA40" s="822"/>
      <c r="AB40" s="822"/>
      <c r="AE40" s="774"/>
      <c r="AF40" s="465">
        <v>3</v>
      </c>
      <c r="AI40" s="465" t="s">
        <v>299</v>
      </c>
      <c r="AJ40" s="750">
        <f>SUMIF(AF$40:AF$43,AF3,G$40:G$43)</f>
        <v>0</v>
      </c>
      <c r="AK40" s="761"/>
      <c r="AL40" s="761">
        <v>1</v>
      </c>
      <c r="AM40" s="761">
        <v>2</v>
      </c>
      <c r="AN40" s="761">
        <v>3</v>
      </c>
      <c r="AO40" s="761">
        <v>4</v>
      </c>
      <c r="AP40" s="761">
        <v>5</v>
      </c>
      <c r="AQ40" s="761">
        <v>6</v>
      </c>
      <c r="AR40" s="761">
        <v>7</v>
      </c>
      <c r="AS40" s="761">
        <v>8</v>
      </c>
      <c r="AT40" s="761">
        <v>9</v>
      </c>
      <c r="AU40" s="761">
        <v>10</v>
      </c>
      <c r="AW40" s="761">
        <f>IF(T40&lt;&gt;"","так","")</f>
      </c>
      <c r="AX40" s="761">
        <f>IF(U40&lt;&gt;"","так","")</f>
      </c>
    </row>
    <row r="41" spans="1:50" s="42" customFormat="1" ht="30.75">
      <c r="A41" s="215" t="s">
        <v>390</v>
      </c>
      <c r="B41" s="836" t="s">
        <v>357</v>
      </c>
      <c r="C41" s="233"/>
      <c r="D41" s="532" t="s">
        <v>340</v>
      </c>
      <c r="E41" s="532"/>
      <c r="F41" s="219"/>
      <c r="G41" s="837">
        <v>5.5</v>
      </c>
      <c r="H41" s="197">
        <f t="shared" si="6"/>
        <v>165</v>
      </c>
      <c r="I41" s="541">
        <v>16</v>
      </c>
      <c r="J41" s="636">
        <v>12</v>
      </c>
      <c r="K41" s="636">
        <v>4</v>
      </c>
      <c r="L41" s="638"/>
      <c r="M41" s="541">
        <f t="shared" si="7"/>
        <v>149</v>
      </c>
      <c r="N41" s="812"/>
      <c r="O41" s="1419"/>
      <c r="P41" s="1420"/>
      <c r="Q41" s="221" t="s">
        <v>238</v>
      </c>
      <c r="R41" s="1419"/>
      <c r="S41" s="1420"/>
      <c r="T41" s="754"/>
      <c r="U41" s="1522"/>
      <c r="V41" s="1523"/>
      <c r="W41" s="201"/>
      <c r="X41" s="1513"/>
      <c r="Y41" s="1478"/>
      <c r="Z41" s="221"/>
      <c r="AA41" s="221"/>
      <c r="AB41" s="221"/>
      <c r="AE41" s="257"/>
      <c r="AF41" s="42">
        <v>3</v>
      </c>
      <c r="AI41" s="38" t="s">
        <v>300</v>
      </c>
      <c r="AJ41" s="464">
        <f>SUMIF(AF$40:AF$43,AF4,G$40:G$43)</f>
        <v>0</v>
      </c>
      <c r="AK41" s="39" t="s">
        <v>313</v>
      </c>
      <c r="AL41" s="39">
        <f aca="true" t="shared" si="8" ref="AL41:AU41">COUNTIF($C$40:$C$43,AL$11)</f>
        <v>0</v>
      </c>
      <c r="AM41" s="39">
        <f t="shared" si="8"/>
        <v>0</v>
      </c>
      <c r="AN41" s="39">
        <f t="shared" si="8"/>
        <v>0</v>
      </c>
      <c r="AO41" s="39">
        <f t="shared" si="8"/>
        <v>1</v>
      </c>
      <c r="AP41" s="39">
        <f t="shared" si="8"/>
        <v>0</v>
      </c>
      <c r="AQ41" s="39">
        <f t="shared" si="8"/>
        <v>0</v>
      </c>
      <c r="AR41" s="39">
        <f t="shared" si="8"/>
        <v>0</v>
      </c>
      <c r="AS41" s="39">
        <f t="shared" si="8"/>
        <v>0</v>
      </c>
      <c r="AT41" s="39">
        <f t="shared" si="8"/>
        <v>0</v>
      </c>
      <c r="AU41" s="39">
        <f t="shared" si="8"/>
        <v>0</v>
      </c>
      <c r="AW41" s="39" t="e">
        <f>IF(#REF!&lt;&gt;"","так","")</f>
        <v>#REF!</v>
      </c>
      <c r="AX41" s="39">
        <f>IF(U41&lt;&gt;"","так","")</f>
      </c>
    </row>
    <row r="42" spans="1:50" s="42" customFormat="1" ht="30.75">
      <c r="A42" s="215" t="s">
        <v>391</v>
      </c>
      <c r="B42" s="836" t="s">
        <v>357</v>
      </c>
      <c r="C42" s="636">
        <v>4</v>
      </c>
      <c r="D42" s="638"/>
      <c r="E42" s="638"/>
      <c r="F42" s="821"/>
      <c r="G42" s="837">
        <v>5.5</v>
      </c>
      <c r="H42" s="197">
        <f t="shared" si="6"/>
        <v>165</v>
      </c>
      <c r="I42" s="541">
        <v>16</v>
      </c>
      <c r="J42" s="636">
        <v>8</v>
      </c>
      <c r="K42" s="636">
        <v>8</v>
      </c>
      <c r="L42" s="638"/>
      <c r="M42" s="541">
        <f t="shared" si="7"/>
        <v>149</v>
      </c>
      <c r="N42" s="812"/>
      <c r="O42" s="1419"/>
      <c r="P42" s="1420"/>
      <c r="Q42" s="41"/>
      <c r="R42" s="1419" t="s">
        <v>238</v>
      </c>
      <c r="S42" s="1420"/>
      <c r="T42" s="754"/>
      <c r="U42" s="1419"/>
      <c r="V42" s="1420"/>
      <c r="W42" s="201"/>
      <c r="X42" s="1513"/>
      <c r="Y42" s="1478"/>
      <c r="Z42" s="221"/>
      <c r="AA42" s="221"/>
      <c r="AB42" s="221"/>
      <c r="AE42" s="257"/>
      <c r="AI42" s="38" t="s">
        <v>301</v>
      </c>
      <c r="AJ42" s="464">
        <f>SUMIF(AF$40:AF$43,AF5,G$40:G$43)</f>
        <v>16.5</v>
      </c>
      <c r="AK42" s="39" t="s">
        <v>314</v>
      </c>
      <c r="AL42" s="39">
        <f aca="true" t="shared" si="9" ref="AL42:AU42">COUNTIF($D$40:$D$43,AL$11)</f>
        <v>0</v>
      </c>
      <c r="AM42" s="39">
        <f t="shared" si="9"/>
        <v>0</v>
      </c>
      <c r="AN42" s="39">
        <f t="shared" si="9"/>
        <v>1</v>
      </c>
      <c r="AO42" s="39">
        <f t="shared" si="9"/>
        <v>1</v>
      </c>
      <c r="AP42" s="39">
        <f t="shared" si="9"/>
        <v>0</v>
      </c>
      <c r="AQ42" s="39">
        <f t="shared" si="9"/>
        <v>0</v>
      </c>
      <c r="AR42" s="39">
        <f t="shared" si="9"/>
        <v>0</v>
      </c>
      <c r="AS42" s="39">
        <f t="shared" si="9"/>
        <v>0</v>
      </c>
      <c r="AT42" s="39">
        <f t="shared" si="9"/>
        <v>0</v>
      </c>
      <c r="AU42" s="39">
        <f t="shared" si="9"/>
        <v>0</v>
      </c>
      <c r="AW42" s="39" t="e">
        <f>IF(#REF!&lt;&gt;"","так","")</f>
        <v>#REF!</v>
      </c>
      <c r="AX42" s="39">
        <f>IF(U42&lt;&gt;"","так","")</f>
      </c>
    </row>
    <row r="43" spans="1:50" s="465" customFormat="1" ht="15.75">
      <c r="A43" s="494" t="s">
        <v>152</v>
      </c>
      <c r="B43" s="923" t="s">
        <v>455</v>
      </c>
      <c r="C43" s="641"/>
      <c r="D43" s="641" t="s">
        <v>407</v>
      </c>
      <c r="E43" s="641"/>
      <c r="F43" s="779"/>
      <c r="G43" s="838">
        <v>3</v>
      </c>
      <c r="H43" s="780">
        <f t="shared" si="6"/>
        <v>90</v>
      </c>
      <c r="I43" s="780">
        <v>8</v>
      </c>
      <c r="J43" s="641" t="s">
        <v>134</v>
      </c>
      <c r="K43" s="780"/>
      <c r="L43" s="780" t="s">
        <v>386</v>
      </c>
      <c r="M43" s="780">
        <f t="shared" si="7"/>
        <v>82</v>
      </c>
      <c r="N43" s="494"/>
      <c r="O43" s="1466"/>
      <c r="P43" s="1467"/>
      <c r="Q43" s="494"/>
      <c r="R43" s="1466" t="s">
        <v>97</v>
      </c>
      <c r="S43" s="1467"/>
      <c r="T43" s="494"/>
      <c r="U43" s="1466"/>
      <c r="V43" s="1467"/>
      <c r="W43" s="567"/>
      <c r="X43" s="1431"/>
      <c r="Y43" s="1432"/>
      <c r="Z43" s="761"/>
      <c r="AA43" s="761"/>
      <c r="AB43" s="761"/>
      <c r="AE43" s="774"/>
      <c r="AW43" s="761">
        <f>IF(T43&lt;&gt;"","так","")</f>
      </c>
      <c r="AX43" s="761">
        <f>IF(U43&lt;&gt;"","так","")</f>
      </c>
    </row>
    <row r="44" spans="1:50" s="465" customFormat="1" ht="15">
      <c r="A44" s="758" t="s">
        <v>153</v>
      </c>
      <c r="B44" s="263" t="s">
        <v>385</v>
      </c>
      <c r="C44" s="922"/>
      <c r="D44" s="641" t="s">
        <v>407</v>
      </c>
      <c r="E44" s="641"/>
      <c r="F44" s="779"/>
      <c r="G44" s="640">
        <v>6</v>
      </c>
      <c r="H44" s="780">
        <f t="shared" si="6"/>
        <v>180</v>
      </c>
      <c r="I44" s="780">
        <v>8</v>
      </c>
      <c r="J44" s="641" t="s">
        <v>134</v>
      </c>
      <c r="K44" s="641"/>
      <c r="L44" s="641" t="s">
        <v>386</v>
      </c>
      <c r="M44" s="773">
        <f t="shared" si="7"/>
        <v>172</v>
      </c>
      <c r="N44" s="494"/>
      <c r="O44" s="758"/>
      <c r="P44" s="759"/>
      <c r="Q44" s="494"/>
      <c r="R44" s="1466" t="s">
        <v>97</v>
      </c>
      <c r="S44" s="1467"/>
      <c r="T44" s="494"/>
      <c r="U44" s="1466"/>
      <c r="V44" s="1467"/>
      <c r="W44" s="567"/>
      <c r="X44" s="642"/>
      <c r="Y44" s="787"/>
      <c r="Z44" s="761"/>
      <c r="AA44" s="761"/>
      <c r="AB44" s="761"/>
      <c r="AE44" s="774"/>
      <c r="AW44" s="761"/>
      <c r="AX44" s="761"/>
    </row>
    <row r="45" spans="1:50" s="465" customFormat="1" ht="30.75">
      <c r="A45" s="494" t="s">
        <v>393</v>
      </c>
      <c r="B45" s="263" t="s">
        <v>387</v>
      </c>
      <c r="C45" s="740"/>
      <c r="D45" s="641" t="s">
        <v>388</v>
      </c>
      <c r="E45" s="641"/>
      <c r="F45" s="779"/>
      <c r="G45" s="640">
        <v>3</v>
      </c>
      <c r="H45" s="780">
        <f t="shared" si="6"/>
        <v>90</v>
      </c>
      <c r="I45" s="780">
        <v>4</v>
      </c>
      <c r="J45" s="740" t="s">
        <v>134</v>
      </c>
      <c r="K45" s="740"/>
      <c r="L45" s="740"/>
      <c r="M45" s="234">
        <f t="shared" si="7"/>
        <v>86</v>
      </c>
      <c r="N45" s="494"/>
      <c r="O45" s="781"/>
      <c r="P45" s="782"/>
      <c r="Q45" s="733"/>
      <c r="R45" s="1511"/>
      <c r="S45" s="1512"/>
      <c r="T45" s="733"/>
      <c r="U45" s="1482"/>
      <c r="V45" s="1483"/>
      <c r="W45" s="783"/>
      <c r="X45" s="1482" t="s">
        <v>134</v>
      </c>
      <c r="Y45" s="1483"/>
      <c r="Z45" s="784"/>
      <c r="AA45" s="784"/>
      <c r="AB45" s="784"/>
      <c r="AE45" s="774"/>
      <c r="AW45" s="761"/>
      <c r="AX45" s="761"/>
    </row>
    <row r="46" spans="1:48" s="465" customFormat="1" ht="30.75">
      <c r="A46" s="494" t="s">
        <v>154</v>
      </c>
      <c r="B46" s="263" t="s">
        <v>397</v>
      </c>
      <c r="C46" s="787"/>
      <c r="D46" s="481"/>
      <c r="E46" s="481"/>
      <c r="F46" s="771"/>
      <c r="G46" s="640">
        <v>12</v>
      </c>
      <c r="H46" s="481">
        <f t="shared" si="6"/>
        <v>360</v>
      </c>
      <c r="I46" s="786">
        <f>I47+I48</f>
        <v>24</v>
      </c>
      <c r="J46" s="641"/>
      <c r="K46" s="481"/>
      <c r="L46" s="641"/>
      <c r="M46" s="786">
        <f t="shared" si="7"/>
        <v>336</v>
      </c>
      <c r="N46" s="494"/>
      <c r="O46" s="1466"/>
      <c r="P46" s="1467"/>
      <c r="Q46" s="494"/>
      <c r="R46" s="1466"/>
      <c r="S46" s="1467"/>
      <c r="T46" s="494"/>
      <c r="U46" s="1466"/>
      <c r="V46" s="1467"/>
      <c r="W46" s="757"/>
      <c r="X46" s="1425"/>
      <c r="Y46" s="1426"/>
      <c r="Z46" s="757"/>
      <c r="AA46" s="757"/>
      <c r="AB46" s="791"/>
      <c r="AV46" s="920"/>
    </row>
    <row r="47" spans="1:48" s="38" customFormat="1" ht="30.75">
      <c r="A47" s="482" t="s">
        <v>165</v>
      </c>
      <c r="B47" s="830" t="s">
        <v>399</v>
      </c>
      <c r="C47" s="826">
        <v>5</v>
      </c>
      <c r="D47" s="483"/>
      <c r="E47" s="483"/>
      <c r="F47" s="172"/>
      <c r="G47" s="841">
        <v>6</v>
      </c>
      <c r="H47" s="483">
        <f t="shared" si="6"/>
        <v>180</v>
      </c>
      <c r="I47" s="825">
        <v>12</v>
      </c>
      <c r="J47" s="638" t="s">
        <v>135</v>
      </c>
      <c r="K47" s="483" t="s">
        <v>386</v>
      </c>
      <c r="L47" s="638"/>
      <c r="M47" s="825">
        <f t="shared" si="7"/>
        <v>168</v>
      </c>
      <c r="N47" s="482"/>
      <c r="O47" s="1414"/>
      <c r="P47" s="1415"/>
      <c r="Q47" s="482"/>
      <c r="R47" s="1414"/>
      <c r="S47" s="1415"/>
      <c r="T47" s="482" t="s">
        <v>402</v>
      </c>
      <c r="U47" s="1414"/>
      <c r="V47" s="1415"/>
      <c r="W47" s="739"/>
      <c r="X47" s="1469"/>
      <c r="Y47" s="1470"/>
      <c r="Z47" s="739"/>
      <c r="AA47" s="739"/>
      <c r="AB47" s="255"/>
      <c r="AV47" s="921"/>
    </row>
    <row r="48" spans="1:48" s="38" customFormat="1" ht="30.75">
      <c r="A48" s="482" t="s">
        <v>166</v>
      </c>
      <c r="B48" s="830" t="s">
        <v>401</v>
      </c>
      <c r="C48" s="826">
        <v>6</v>
      </c>
      <c r="D48" s="483"/>
      <c r="E48" s="483"/>
      <c r="F48" s="172"/>
      <c r="G48" s="841">
        <v>6</v>
      </c>
      <c r="H48" s="483">
        <f t="shared" si="6"/>
        <v>180</v>
      </c>
      <c r="I48" s="825">
        <v>12</v>
      </c>
      <c r="J48" s="638" t="s">
        <v>135</v>
      </c>
      <c r="K48" s="483" t="s">
        <v>386</v>
      </c>
      <c r="L48" s="638"/>
      <c r="M48" s="825">
        <f t="shared" si="7"/>
        <v>168</v>
      </c>
      <c r="N48" s="482"/>
      <c r="O48" s="1414"/>
      <c r="P48" s="1415"/>
      <c r="Q48" s="482"/>
      <c r="R48" s="1414"/>
      <c r="S48" s="1415"/>
      <c r="T48" s="482"/>
      <c r="U48" s="1414" t="s">
        <v>402</v>
      </c>
      <c r="V48" s="1415"/>
      <c r="W48" s="739"/>
      <c r="X48" s="1469"/>
      <c r="Y48" s="1470"/>
      <c r="Z48" s="739"/>
      <c r="AA48" s="739"/>
      <c r="AB48" s="255"/>
      <c r="AV48" s="921"/>
    </row>
    <row r="49" spans="1:48" s="465" customFormat="1" ht="15">
      <c r="A49" s="494" t="s">
        <v>315</v>
      </c>
      <c r="B49" s="263" t="s">
        <v>403</v>
      </c>
      <c r="C49" s="787"/>
      <c r="D49" s="481"/>
      <c r="E49" s="481"/>
      <c r="F49" s="779"/>
      <c r="G49" s="640">
        <f>G50+G51+G52</f>
        <v>9</v>
      </c>
      <c r="H49" s="481">
        <f t="shared" si="6"/>
        <v>270</v>
      </c>
      <c r="I49" s="786">
        <f>I50+I51</f>
        <v>12</v>
      </c>
      <c r="J49" s="740"/>
      <c r="K49" s="481"/>
      <c r="L49" s="740"/>
      <c r="M49" s="786">
        <f t="shared" si="7"/>
        <v>258</v>
      </c>
      <c r="N49" s="494"/>
      <c r="O49" s="1466"/>
      <c r="P49" s="1467"/>
      <c r="Q49" s="494"/>
      <c r="R49" s="1466"/>
      <c r="S49" s="1467"/>
      <c r="T49" s="494"/>
      <c r="U49" s="1466"/>
      <c r="V49" s="1467"/>
      <c r="W49" s="757"/>
      <c r="X49" s="1425"/>
      <c r="Y49" s="1426"/>
      <c r="Z49" s="757"/>
      <c r="AA49" s="761"/>
      <c r="AB49" s="788"/>
      <c r="AV49" s="920"/>
    </row>
    <row r="50" spans="1:48" s="465" customFormat="1" ht="15">
      <c r="A50" s="482" t="s">
        <v>456</v>
      </c>
      <c r="B50" s="842" t="s">
        <v>403</v>
      </c>
      <c r="C50" s="826"/>
      <c r="D50" s="483">
        <v>5</v>
      </c>
      <c r="E50" s="483"/>
      <c r="F50" s="172"/>
      <c r="G50" s="841">
        <v>3</v>
      </c>
      <c r="H50" s="483">
        <f t="shared" si="6"/>
        <v>90</v>
      </c>
      <c r="I50" s="825">
        <v>4</v>
      </c>
      <c r="J50" s="636" t="s">
        <v>134</v>
      </c>
      <c r="K50" s="483"/>
      <c r="L50" s="636"/>
      <c r="M50" s="825">
        <f t="shared" si="7"/>
        <v>86</v>
      </c>
      <c r="N50" s="482"/>
      <c r="O50" s="1414"/>
      <c r="P50" s="1415"/>
      <c r="Q50" s="482"/>
      <c r="R50" s="1414"/>
      <c r="S50" s="1415"/>
      <c r="T50" s="482" t="s">
        <v>134</v>
      </c>
      <c r="U50" s="1414"/>
      <c r="V50" s="1415"/>
      <c r="W50" s="739"/>
      <c r="X50" s="1469"/>
      <c r="Y50" s="1470"/>
      <c r="Z50" s="809"/>
      <c r="AA50" s="739"/>
      <c r="AB50" s="255"/>
      <c r="AV50" s="920"/>
    </row>
    <row r="51" spans="1:48" s="465" customFormat="1" ht="15">
      <c r="A51" s="482" t="s">
        <v>167</v>
      </c>
      <c r="B51" s="842" t="s">
        <v>403</v>
      </c>
      <c r="C51" s="826">
        <v>6</v>
      </c>
      <c r="D51" s="483"/>
      <c r="E51" s="483"/>
      <c r="F51" s="821"/>
      <c r="G51" s="841">
        <v>5</v>
      </c>
      <c r="H51" s="483">
        <f t="shared" si="6"/>
        <v>150</v>
      </c>
      <c r="I51" s="483">
        <v>8</v>
      </c>
      <c r="J51" s="638" t="s">
        <v>97</v>
      </c>
      <c r="K51" s="482"/>
      <c r="L51" s="638"/>
      <c r="M51" s="825">
        <f t="shared" si="7"/>
        <v>142</v>
      </c>
      <c r="N51" s="482"/>
      <c r="O51" s="1414"/>
      <c r="P51" s="1415"/>
      <c r="Q51" s="482"/>
      <c r="R51" s="1414"/>
      <c r="S51" s="1415"/>
      <c r="T51" s="482"/>
      <c r="U51" s="1414" t="s">
        <v>97</v>
      </c>
      <c r="V51" s="1415"/>
      <c r="W51" s="739"/>
      <c r="X51" s="1469"/>
      <c r="Y51" s="1470"/>
      <c r="Z51" s="739"/>
      <c r="AA51" s="809"/>
      <c r="AB51" s="809"/>
      <c r="AV51" s="920"/>
    </row>
    <row r="52" spans="1:48" s="465" customFormat="1" ht="15">
      <c r="A52" s="482" t="s">
        <v>457</v>
      </c>
      <c r="B52" s="842" t="s">
        <v>404</v>
      </c>
      <c r="C52" s="826"/>
      <c r="D52" s="483"/>
      <c r="E52" s="483"/>
      <c r="F52" s="821">
        <v>7</v>
      </c>
      <c r="G52" s="841">
        <v>1</v>
      </c>
      <c r="H52" s="483">
        <f t="shared" si="6"/>
        <v>30</v>
      </c>
      <c r="I52" s="483">
        <v>4</v>
      </c>
      <c r="J52" s="638"/>
      <c r="K52" s="482"/>
      <c r="L52" s="638" t="s">
        <v>405</v>
      </c>
      <c r="M52" s="825">
        <f t="shared" si="7"/>
        <v>26</v>
      </c>
      <c r="N52" s="482"/>
      <c r="O52" s="1414"/>
      <c r="P52" s="1415"/>
      <c r="Q52" s="482"/>
      <c r="R52" s="1414"/>
      <c r="S52" s="1415"/>
      <c r="T52" s="482"/>
      <c r="U52" s="1414"/>
      <c r="V52" s="1415"/>
      <c r="W52" s="739" t="s">
        <v>405</v>
      </c>
      <c r="X52" s="1469"/>
      <c r="Y52" s="1470"/>
      <c r="Z52" s="39"/>
      <c r="AA52" s="739"/>
      <c r="AB52" s="809"/>
      <c r="AV52" s="920"/>
    </row>
    <row r="53" spans="1:48" s="465" customFormat="1" ht="15">
      <c r="A53" s="494" t="s">
        <v>155</v>
      </c>
      <c r="B53" s="263" t="s">
        <v>408</v>
      </c>
      <c r="C53" s="843">
        <v>5</v>
      </c>
      <c r="D53" s="639"/>
      <c r="E53" s="639"/>
      <c r="F53" s="639"/>
      <c r="G53" s="488">
        <v>4.5</v>
      </c>
      <c r="H53" s="480">
        <f t="shared" si="6"/>
        <v>135</v>
      </c>
      <c r="I53" s="480">
        <v>8</v>
      </c>
      <c r="J53" s="480" t="s">
        <v>134</v>
      </c>
      <c r="K53" s="481"/>
      <c r="L53" s="480" t="s">
        <v>386</v>
      </c>
      <c r="M53" s="796">
        <f t="shared" si="7"/>
        <v>127</v>
      </c>
      <c r="N53" s="482"/>
      <c r="O53" s="1419"/>
      <c r="P53" s="1420"/>
      <c r="Q53" s="494"/>
      <c r="R53" s="1466"/>
      <c r="S53" s="1467"/>
      <c r="T53" s="494" t="s">
        <v>97</v>
      </c>
      <c r="U53" s="1466"/>
      <c r="V53" s="1467"/>
      <c r="W53" s="797"/>
      <c r="X53" s="1425"/>
      <c r="Y53" s="1426"/>
      <c r="Z53" s="797"/>
      <c r="AA53" s="797"/>
      <c r="AB53" s="751"/>
      <c r="AV53" s="920"/>
    </row>
    <row r="54" spans="1:28" s="465" customFormat="1" ht="15">
      <c r="A54" s="494" t="s">
        <v>156</v>
      </c>
      <c r="B54" s="770" t="s">
        <v>410</v>
      </c>
      <c r="C54" s="801">
        <v>7</v>
      </c>
      <c r="D54" s="801"/>
      <c r="E54" s="639"/>
      <c r="F54" s="639"/>
      <c r="G54" s="488">
        <v>4.5</v>
      </c>
      <c r="H54" s="480">
        <f t="shared" si="6"/>
        <v>135</v>
      </c>
      <c r="I54" s="480">
        <v>12</v>
      </c>
      <c r="J54" s="494" t="s">
        <v>135</v>
      </c>
      <c r="K54" s="481" t="s">
        <v>386</v>
      </c>
      <c r="L54" s="480"/>
      <c r="M54" s="796">
        <f t="shared" si="7"/>
        <v>123</v>
      </c>
      <c r="N54" s="482"/>
      <c r="O54" s="1419"/>
      <c r="P54" s="1420"/>
      <c r="Q54" s="494"/>
      <c r="R54" s="1466"/>
      <c r="S54" s="1467"/>
      <c r="T54" s="494"/>
      <c r="U54" s="1418"/>
      <c r="V54" s="1418"/>
      <c r="W54" s="757" t="s">
        <v>402</v>
      </c>
      <c r="X54" s="1489"/>
      <c r="Y54" s="1489"/>
      <c r="Z54" s="797"/>
      <c r="AA54" s="797"/>
      <c r="AB54" s="751"/>
    </row>
    <row r="55" spans="1:28" s="465" customFormat="1" ht="15">
      <c r="A55" s="494" t="s">
        <v>458</v>
      </c>
      <c r="B55" s="910" t="s">
        <v>411</v>
      </c>
      <c r="C55" s="801"/>
      <c r="D55" s="801"/>
      <c r="E55" s="801"/>
      <c r="F55" s="801"/>
      <c r="G55" s="488">
        <f>G56+G57</f>
        <v>8</v>
      </c>
      <c r="H55" s="480">
        <f aca="true" t="shared" si="10" ref="H55:H61">G55*30</f>
        <v>240</v>
      </c>
      <c r="I55" s="480">
        <f>I56+I57</f>
        <v>24</v>
      </c>
      <c r="J55" s="494"/>
      <c r="K55" s="481"/>
      <c r="L55" s="480"/>
      <c r="M55" s="796">
        <f aca="true" t="shared" si="11" ref="M55:M61">H55-I55</f>
        <v>216</v>
      </c>
      <c r="N55" s="482"/>
      <c r="O55" s="1419"/>
      <c r="P55" s="1420"/>
      <c r="Q55" s="482"/>
      <c r="R55" s="1466"/>
      <c r="S55" s="1467"/>
      <c r="T55" s="482"/>
      <c r="U55" s="1418"/>
      <c r="V55" s="1418"/>
      <c r="W55" s="484"/>
      <c r="X55" s="1425"/>
      <c r="Y55" s="1426"/>
      <c r="Z55" s="757"/>
      <c r="AA55" s="757"/>
      <c r="AB55" s="785"/>
    </row>
    <row r="56" spans="1:28" s="38" customFormat="1" ht="15">
      <c r="A56" s="925" t="s">
        <v>459</v>
      </c>
      <c r="B56" s="924" t="s">
        <v>411</v>
      </c>
      <c r="C56" s="827">
        <v>8</v>
      </c>
      <c r="D56" s="827"/>
      <c r="E56" s="827"/>
      <c r="F56" s="827"/>
      <c r="G56" s="493">
        <v>7</v>
      </c>
      <c r="H56" s="479">
        <f t="shared" si="10"/>
        <v>210</v>
      </c>
      <c r="I56" s="479">
        <v>16</v>
      </c>
      <c r="J56" s="482" t="s">
        <v>97</v>
      </c>
      <c r="K56" s="483"/>
      <c r="L56" s="482" t="s">
        <v>97</v>
      </c>
      <c r="M56" s="828">
        <f t="shared" si="11"/>
        <v>194</v>
      </c>
      <c r="N56" s="482"/>
      <c r="O56" s="1419"/>
      <c r="P56" s="1420"/>
      <c r="Q56" s="482"/>
      <c r="R56" s="1414"/>
      <c r="S56" s="1415"/>
      <c r="T56" s="482"/>
      <c r="U56" s="1468"/>
      <c r="V56" s="1468"/>
      <c r="W56" s="484"/>
      <c r="X56" s="1469" t="s">
        <v>528</v>
      </c>
      <c r="Y56" s="1470"/>
      <c r="Z56" s="739"/>
      <c r="AA56" s="739"/>
      <c r="AB56" s="809"/>
    </row>
    <row r="57" spans="1:28" s="829" customFormat="1" ht="15">
      <c r="A57" s="66" t="s">
        <v>460</v>
      </c>
      <c r="B57" s="830" t="s">
        <v>415</v>
      </c>
      <c r="C57" s="827"/>
      <c r="D57" s="827"/>
      <c r="E57" s="827">
        <v>9</v>
      </c>
      <c r="F57" s="827"/>
      <c r="G57" s="493">
        <v>1</v>
      </c>
      <c r="H57" s="479">
        <f t="shared" si="10"/>
        <v>30</v>
      </c>
      <c r="I57" s="479">
        <v>8</v>
      </c>
      <c r="J57" s="482"/>
      <c r="K57" s="483"/>
      <c r="L57" s="482" t="s">
        <v>97</v>
      </c>
      <c r="M57" s="828">
        <f t="shared" si="11"/>
        <v>22</v>
      </c>
      <c r="N57" s="482"/>
      <c r="O57" s="1419"/>
      <c r="P57" s="1420"/>
      <c r="Q57" s="482"/>
      <c r="R57" s="1414"/>
      <c r="S57" s="1415"/>
      <c r="T57" s="482"/>
      <c r="U57" s="1468"/>
      <c r="V57" s="1468"/>
      <c r="W57" s="484"/>
      <c r="X57" s="1469"/>
      <c r="Y57" s="1470"/>
      <c r="Z57" s="739" t="s">
        <v>97</v>
      </c>
      <c r="AA57" s="739"/>
      <c r="AB57" s="809"/>
    </row>
    <row r="58" spans="1:48" s="829" customFormat="1" ht="15">
      <c r="A58" s="677" t="s">
        <v>461</v>
      </c>
      <c r="B58" s="845" t="s">
        <v>406</v>
      </c>
      <c r="C58" s="523"/>
      <c r="D58" s="523"/>
      <c r="E58" s="523"/>
      <c r="F58" s="265"/>
      <c r="G58" s="846">
        <f>G59+G60</f>
        <v>6</v>
      </c>
      <c r="H58" s="530">
        <f t="shared" si="10"/>
        <v>180</v>
      </c>
      <c r="I58" s="792">
        <f>I59+I60</f>
        <v>12</v>
      </c>
      <c r="J58" s="657"/>
      <c r="K58" s="523"/>
      <c r="L58" s="657"/>
      <c r="M58" s="786">
        <f t="shared" si="11"/>
        <v>168</v>
      </c>
      <c r="N58" s="179"/>
      <c r="O58" s="1419"/>
      <c r="P58" s="1420"/>
      <c r="Q58" s="793"/>
      <c r="R58" s="1466"/>
      <c r="S58" s="1467"/>
      <c r="T58" s="793"/>
      <c r="U58" s="1466"/>
      <c r="V58" s="1467"/>
      <c r="W58" s="794"/>
      <c r="X58" s="1425"/>
      <c r="Y58" s="1426"/>
      <c r="Z58" s="757"/>
      <c r="AA58" s="847"/>
      <c r="AB58" s="847"/>
      <c r="AV58" s="927"/>
    </row>
    <row r="59" spans="1:28" s="829" customFormat="1" ht="15">
      <c r="A59" s="66" t="s">
        <v>463</v>
      </c>
      <c r="B59" s="848" t="s">
        <v>406</v>
      </c>
      <c r="C59" s="831">
        <v>7</v>
      </c>
      <c r="D59" s="831"/>
      <c r="E59" s="523"/>
      <c r="F59" s="265"/>
      <c r="G59" s="849">
        <v>5</v>
      </c>
      <c r="H59" s="230">
        <f t="shared" si="10"/>
        <v>150</v>
      </c>
      <c r="I59" s="831">
        <v>8</v>
      </c>
      <c r="J59" s="525" t="s">
        <v>135</v>
      </c>
      <c r="K59" s="523"/>
      <c r="L59" s="657"/>
      <c r="M59" s="825">
        <f t="shared" si="11"/>
        <v>142</v>
      </c>
      <c r="N59" s="215"/>
      <c r="O59" s="1419"/>
      <c r="P59" s="1420"/>
      <c r="Q59" s="482"/>
      <c r="R59" s="1414"/>
      <c r="S59" s="1415"/>
      <c r="T59" s="482"/>
      <c r="U59" s="1414"/>
      <c r="V59" s="1415"/>
      <c r="W59" s="739" t="s">
        <v>135</v>
      </c>
      <c r="X59" s="1465"/>
      <c r="Y59" s="1465"/>
      <c r="Z59" s="739"/>
      <c r="AA59" s="809"/>
      <c r="AB59" s="809"/>
    </row>
    <row r="60" spans="1:28" s="829" customFormat="1" ht="15">
      <c r="A60" s="66" t="s">
        <v>464</v>
      </c>
      <c r="B60" s="848" t="s">
        <v>406</v>
      </c>
      <c r="C60" s="230"/>
      <c r="D60" s="215"/>
      <c r="E60" s="215"/>
      <c r="F60" s="832">
        <v>8</v>
      </c>
      <c r="G60" s="850">
        <v>1</v>
      </c>
      <c r="H60" s="230">
        <f t="shared" si="10"/>
        <v>30</v>
      </c>
      <c r="I60" s="215" t="s">
        <v>407</v>
      </c>
      <c r="J60" s="215"/>
      <c r="K60" s="230"/>
      <c r="L60" s="215" t="s">
        <v>405</v>
      </c>
      <c r="M60" s="828">
        <f t="shared" si="11"/>
        <v>26</v>
      </c>
      <c r="N60" s="215"/>
      <c r="O60" s="1419"/>
      <c r="P60" s="1420"/>
      <c r="Q60" s="482"/>
      <c r="R60" s="1414"/>
      <c r="S60" s="1415"/>
      <c r="T60" s="482"/>
      <c r="U60" s="1414"/>
      <c r="V60" s="1415"/>
      <c r="W60" s="484"/>
      <c r="X60" s="1465" t="s">
        <v>405</v>
      </c>
      <c r="Y60" s="1465"/>
      <c r="Z60" s="739"/>
      <c r="AA60" s="484"/>
      <c r="AB60" s="485"/>
    </row>
    <row r="61" spans="1:28" s="829" customFormat="1" ht="15">
      <c r="A61" s="677" t="s">
        <v>462</v>
      </c>
      <c r="B61" s="263" t="s">
        <v>416</v>
      </c>
      <c r="C61" s="801">
        <v>8</v>
      </c>
      <c r="D61" s="801"/>
      <c r="E61" s="801"/>
      <c r="F61" s="801"/>
      <c r="G61" s="488">
        <v>4</v>
      </c>
      <c r="H61" s="480">
        <f t="shared" si="10"/>
        <v>120</v>
      </c>
      <c r="I61" s="480">
        <v>4</v>
      </c>
      <c r="J61" s="480" t="s">
        <v>134</v>
      </c>
      <c r="K61" s="481"/>
      <c r="L61" s="480"/>
      <c r="M61" s="480">
        <f t="shared" si="11"/>
        <v>116</v>
      </c>
      <c r="N61" s="482"/>
      <c r="O61" s="1419"/>
      <c r="P61" s="1420"/>
      <c r="Q61" s="482"/>
      <c r="R61" s="1466"/>
      <c r="S61" s="1467"/>
      <c r="T61" s="482"/>
      <c r="U61" s="1418"/>
      <c r="V61" s="1418"/>
      <c r="W61" s="484"/>
      <c r="X61" s="1462" t="s">
        <v>134</v>
      </c>
      <c r="Y61" s="1462"/>
      <c r="Z61" s="757"/>
      <c r="AA61" s="757"/>
      <c r="AB61" s="785"/>
    </row>
    <row r="62" spans="1:28" s="829" customFormat="1" ht="15">
      <c r="A62" s="677" t="s">
        <v>465</v>
      </c>
      <c r="B62" s="844" t="s">
        <v>413</v>
      </c>
      <c r="C62" s="801"/>
      <c r="D62" s="801"/>
      <c r="E62" s="801"/>
      <c r="F62" s="801"/>
      <c r="G62" s="488">
        <f>G63+G64</f>
        <v>4</v>
      </c>
      <c r="H62" s="480">
        <f>G62*30</f>
        <v>120</v>
      </c>
      <c r="I62" s="480">
        <f>I64+I63</f>
        <v>14</v>
      </c>
      <c r="J62" s="480"/>
      <c r="K62" s="481"/>
      <c r="L62" s="480"/>
      <c r="M62" s="786">
        <f>H62-I62</f>
        <v>106</v>
      </c>
      <c r="N62" s="482"/>
      <c r="O62" s="1419"/>
      <c r="P62" s="1420"/>
      <c r="Q62" s="482"/>
      <c r="R62" s="1466"/>
      <c r="S62" s="1467"/>
      <c r="T62" s="482"/>
      <c r="U62" s="1418"/>
      <c r="V62" s="1418"/>
      <c r="W62" s="484"/>
      <c r="X62" s="1425"/>
      <c r="Y62" s="1426"/>
      <c r="Z62" s="757"/>
      <c r="AA62" s="757"/>
      <c r="AB62" s="785"/>
    </row>
    <row r="63" spans="1:28" s="829" customFormat="1" ht="15">
      <c r="A63" s="482" t="s">
        <v>466</v>
      </c>
      <c r="B63" s="830" t="s">
        <v>413</v>
      </c>
      <c r="C63" s="827">
        <v>9</v>
      </c>
      <c r="D63" s="827"/>
      <c r="E63" s="827"/>
      <c r="F63" s="827"/>
      <c r="G63" s="493">
        <v>3</v>
      </c>
      <c r="H63" s="479">
        <f>G63*30</f>
        <v>90</v>
      </c>
      <c r="I63" s="479">
        <v>10</v>
      </c>
      <c r="J63" s="482" t="s">
        <v>414</v>
      </c>
      <c r="K63" s="482"/>
      <c r="L63" s="482"/>
      <c r="M63" s="825">
        <f>H63-I63</f>
        <v>80</v>
      </c>
      <c r="N63" s="482"/>
      <c r="O63" s="1419"/>
      <c r="P63" s="1420"/>
      <c r="Q63" s="482"/>
      <c r="R63" s="1414"/>
      <c r="S63" s="1415"/>
      <c r="T63" s="482"/>
      <c r="U63" s="1468"/>
      <c r="V63" s="1468"/>
      <c r="W63" s="484"/>
      <c r="X63" s="1469"/>
      <c r="Y63" s="1470"/>
      <c r="Z63" s="739" t="s">
        <v>414</v>
      </c>
      <c r="AA63" s="739"/>
      <c r="AB63" s="809"/>
    </row>
    <row r="64" spans="1:50" s="833" customFormat="1" ht="15">
      <c r="A64" s="482" t="s">
        <v>467</v>
      </c>
      <c r="B64" s="830" t="s">
        <v>413</v>
      </c>
      <c r="C64" s="827"/>
      <c r="D64" s="827"/>
      <c r="E64" s="827" t="s">
        <v>252</v>
      </c>
      <c r="F64" s="827"/>
      <c r="G64" s="493">
        <v>1</v>
      </c>
      <c r="H64" s="479">
        <f>G64*30</f>
        <v>30</v>
      </c>
      <c r="I64" s="479">
        <v>4</v>
      </c>
      <c r="J64" s="482"/>
      <c r="K64" s="482"/>
      <c r="L64" s="482" t="s">
        <v>405</v>
      </c>
      <c r="M64" s="825">
        <f>H64-I64</f>
        <v>26</v>
      </c>
      <c r="N64" s="482"/>
      <c r="O64" s="1419"/>
      <c r="P64" s="1420"/>
      <c r="Q64" s="482"/>
      <c r="R64" s="1414"/>
      <c r="S64" s="1415"/>
      <c r="T64" s="482"/>
      <c r="U64" s="1468"/>
      <c r="V64" s="1468"/>
      <c r="W64" s="484"/>
      <c r="X64" s="1469"/>
      <c r="Y64" s="1470"/>
      <c r="Z64" s="739"/>
      <c r="AA64" s="739" t="s">
        <v>405</v>
      </c>
      <c r="AB64" s="809"/>
      <c r="AE64" s="834"/>
      <c r="AW64" s="835"/>
      <c r="AX64" s="835"/>
    </row>
    <row r="65" spans="1:50" s="465" customFormat="1" ht="15.75" thickBot="1">
      <c r="A65" s="494" t="s">
        <v>468</v>
      </c>
      <c r="B65" s="926" t="s">
        <v>392</v>
      </c>
      <c r="C65" s="928"/>
      <c r="D65" s="934" t="s">
        <v>252</v>
      </c>
      <c r="E65" s="934"/>
      <c r="F65" s="935"/>
      <c r="G65" s="936">
        <v>3</v>
      </c>
      <c r="H65" s="937">
        <f>G65*30</f>
        <v>90</v>
      </c>
      <c r="I65" s="937">
        <v>4</v>
      </c>
      <c r="J65" s="928" t="s">
        <v>134</v>
      </c>
      <c r="K65" s="928"/>
      <c r="L65" s="928"/>
      <c r="M65" s="938">
        <f>H65-I65</f>
        <v>86</v>
      </c>
      <c r="N65" s="939"/>
      <c r="O65" s="940"/>
      <c r="P65" s="941"/>
      <c r="Q65" s="939"/>
      <c r="R65" s="942"/>
      <c r="S65" s="943"/>
      <c r="T65" s="939"/>
      <c r="U65" s="940"/>
      <c r="V65" s="941"/>
      <c r="W65" s="944"/>
      <c r="X65" s="945"/>
      <c r="Y65" s="946"/>
      <c r="Z65" s="947"/>
      <c r="AA65" s="947" t="s">
        <v>134</v>
      </c>
      <c r="AB65" s="947"/>
      <c r="AE65" s="774"/>
      <c r="AW65" s="761"/>
      <c r="AX65" s="761"/>
    </row>
    <row r="66" spans="1:50" s="42" customFormat="1" ht="16.5" customHeight="1" thickBot="1">
      <c r="A66" s="1499" t="s">
        <v>87</v>
      </c>
      <c r="B66" s="1454"/>
      <c r="C66" s="1455"/>
      <c r="D66" s="1455"/>
      <c r="E66" s="1455"/>
      <c r="F66" s="1456"/>
      <c r="G66" s="929">
        <f>G40+G43+G44+G45+G46+G49+G53+G54+G55+G58+G61+G62+G65</f>
        <v>78</v>
      </c>
      <c r="H66" s="929">
        <f>H40+H43+H44+H45+H46+H49+H53+H54+H55+H58+H61+H62+H65</f>
        <v>2340</v>
      </c>
      <c r="I66" s="929">
        <f>I40+I43+I44+I45+I46+I49+I53+I54+I55+I58+I61+I62+I65</f>
        <v>166</v>
      </c>
      <c r="J66" s="929"/>
      <c r="K66" s="929"/>
      <c r="L66" s="929"/>
      <c r="M66" s="929">
        <f>M40+M43+M44+M45+M46+M49+M53+M54+M55+M58+M61+M62+M65</f>
        <v>2174</v>
      </c>
      <c r="N66" s="930"/>
      <c r="O66" s="1509"/>
      <c r="P66" s="1510"/>
      <c r="Q66" s="931" t="s">
        <v>238</v>
      </c>
      <c r="R66" s="1497" t="s">
        <v>494</v>
      </c>
      <c r="S66" s="1498"/>
      <c r="T66" s="931" t="s">
        <v>505</v>
      </c>
      <c r="U66" s="1497" t="s">
        <v>498</v>
      </c>
      <c r="V66" s="1498"/>
      <c r="W66" s="931" t="s">
        <v>526</v>
      </c>
      <c r="X66" s="1497" t="s">
        <v>529</v>
      </c>
      <c r="Y66" s="1498"/>
      <c r="Z66" s="932" t="s">
        <v>530</v>
      </c>
      <c r="AA66" s="932" t="s">
        <v>236</v>
      </c>
      <c r="AB66" s="933"/>
      <c r="AE66" s="257"/>
      <c r="AW66" s="41"/>
      <c r="AX66" s="41"/>
    </row>
    <row r="67" spans="1:50" s="42" customFormat="1" ht="24.75" customHeight="1" thickBot="1">
      <c r="A67" s="1579" t="s">
        <v>429</v>
      </c>
      <c r="B67" s="1580"/>
      <c r="C67" s="1580"/>
      <c r="D67" s="1580"/>
      <c r="E67" s="1580"/>
      <c r="F67" s="1580"/>
      <c r="G67" s="1580"/>
      <c r="H67" s="1580"/>
      <c r="I67" s="1580"/>
      <c r="J67" s="1580"/>
      <c r="K67" s="1580"/>
      <c r="L67" s="1580"/>
      <c r="M67" s="1580"/>
      <c r="N67" s="1580"/>
      <c r="O67" s="1580"/>
      <c r="P67" s="1580"/>
      <c r="Q67" s="1580"/>
      <c r="R67" s="1580"/>
      <c r="S67" s="1580"/>
      <c r="T67" s="1580"/>
      <c r="U67" s="1580"/>
      <c r="V67" s="1580"/>
      <c r="W67" s="1580"/>
      <c r="X67" s="1580"/>
      <c r="Y67" s="1580"/>
      <c r="Z67" s="1580"/>
      <c r="AA67" s="1580"/>
      <c r="AB67" s="1581"/>
      <c r="AE67" s="257"/>
      <c r="AW67" s="41"/>
      <c r="AX67" s="41"/>
    </row>
    <row r="68" spans="1:50" s="42" customFormat="1" ht="18" customHeight="1" thickBot="1">
      <c r="A68" s="760" t="s">
        <v>322</v>
      </c>
      <c r="B68" s="948" t="s">
        <v>469</v>
      </c>
      <c r="C68" s="898"/>
      <c r="D68" s="898">
        <v>4</v>
      </c>
      <c r="E68" s="898"/>
      <c r="F68" s="898"/>
      <c r="G68" s="898">
        <v>3</v>
      </c>
      <c r="H68" s="898">
        <f>PRODUCT(G68,30)</f>
        <v>90</v>
      </c>
      <c r="I68" s="898"/>
      <c r="J68" s="898"/>
      <c r="K68" s="898"/>
      <c r="L68" s="898"/>
      <c r="M68" s="898"/>
      <c r="N68" s="898"/>
      <c r="O68" s="1463"/>
      <c r="P68" s="1464"/>
      <c r="Q68" s="898"/>
      <c r="R68" s="1463"/>
      <c r="S68" s="1464"/>
      <c r="T68" s="898"/>
      <c r="U68" s="1463"/>
      <c r="V68" s="1464"/>
      <c r="W68" s="898"/>
      <c r="X68" s="1463"/>
      <c r="Y68" s="1464"/>
      <c r="Z68" s="898"/>
      <c r="AA68" s="898"/>
      <c r="AB68" s="898"/>
      <c r="AE68" s="257"/>
      <c r="AW68" s="41"/>
      <c r="AX68" s="41"/>
    </row>
    <row r="69" spans="1:50" s="42" customFormat="1" ht="21.75" customHeight="1" thickBot="1">
      <c r="A69" s="760" t="s">
        <v>323</v>
      </c>
      <c r="B69" s="851" t="s">
        <v>470</v>
      </c>
      <c r="C69" s="481"/>
      <c r="D69" s="481">
        <v>8</v>
      </c>
      <c r="E69" s="481"/>
      <c r="F69" s="481"/>
      <c r="G69" s="481">
        <v>4</v>
      </c>
      <c r="H69" s="481">
        <f>PRODUCT(G69,30)</f>
        <v>120</v>
      </c>
      <c r="I69" s="481"/>
      <c r="J69" s="481"/>
      <c r="K69" s="481"/>
      <c r="L69" s="481"/>
      <c r="M69" s="481"/>
      <c r="N69" s="481"/>
      <c r="O69" s="1431"/>
      <c r="P69" s="1432"/>
      <c r="Q69" s="481"/>
      <c r="R69" s="1431"/>
      <c r="S69" s="1432"/>
      <c r="T69" s="481"/>
      <c r="U69" s="1431"/>
      <c r="V69" s="1432"/>
      <c r="W69" s="481"/>
      <c r="X69" s="1431"/>
      <c r="Y69" s="1432"/>
      <c r="Z69" s="481"/>
      <c r="AA69" s="481"/>
      <c r="AB69" s="481"/>
      <c r="AE69" s="257"/>
      <c r="AW69" s="41"/>
      <c r="AX69" s="41"/>
    </row>
    <row r="70" spans="1:50" s="42" customFormat="1" ht="15.75" thickBot="1">
      <c r="A70" s="852" t="s">
        <v>324</v>
      </c>
      <c r="B70" s="853" t="s">
        <v>394</v>
      </c>
      <c r="C70" s="854"/>
      <c r="D70" s="855" t="s">
        <v>253</v>
      </c>
      <c r="E70" s="524"/>
      <c r="F70" s="856"/>
      <c r="G70" s="857">
        <v>4</v>
      </c>
      <c r="H70" s="524">
        <f>PRODUCT(G70,30)</f>
        <v>120</v>
      </c>
      <c r="I70" s="669"/>
      <c r="J70" s="525"/>
      <c r="K70" s="523"/>
      <c r="L70" s="657"/>
      <c r="M70" s="526"/>
      <c r="N70" s="179"/>
      <c r="O70" s="1507"/>
      <c r="P70" s="1508"/>
      <c r="Q70" s="179"/>
      <c r="R70" s="1507"/>
      <c r="S70" s="1508"/>
      <c r="T70" s="179"/>
      <c r="U70" s="1507"/>
      <c r="V70" s="1508"/>
      <c r="W70" s="951"/>
      <c r="X70" s="1443"/>
      <c r="Y70" s="1444"/>
      <c r="Z70" s="76"/>
      <c r="AA70" s="949"/>
      <c r="AB70" s="950"/>
      <c r="AE70" s="257"/>
      <c r="AI70" s="38"/>
      <c r="AJ70" s="466"/>
      <c r="AW70" s="41"/>
      <c r="AX70" s="41"/>
    </row>
    <row r="71" spans="1:50" s="42" customFormat="1" ht="15.75" thickBot="1">
      <c r="A71" s="1435" t="s">
        <v>336</v>
      </c>
      <c r="B71" s="1436"/>
      <c r="C71" s="1436"/>
      <c r="D71" s="1436"/>
      <c r="E71" s="1436"/>
      <c r="F71" s="1437"/>
      <c r="G71" s="957">
        <f>G68+G69+G70</f>
        <v>11</v>
      </c>
      <c r="H71" s="958">
        <f>H68+H69+H70</f>
        <v>330</v>
      </c>
      <c r="I71" s="959"/>
      <c r="J71" s="960"/>
      <c r="K71" s="961"/>
      <c r="L71" s="960"/>
      <c r="M71" s="962"/>
      <c r="N71" s="963"/>
      <c r="O71" s="1451"/>
      <c r="P71" s="1452"/>
      <c r="Q71" s="956"/>
      <c r="R71" s="1451"/>
      <c r="S71" s="1452"/>
      <c r="T71" s="956"/>
      <c r="U71" s="1451"/>
      <c r="V71" s="1452"/>
      <c r="W71" s="955"/>
      <c r="X71" s="1495"/>
      <c r="Y71" s="1496"/>
      <c r="Z71" s="952"/>
      <c r="AA71" s="953"/>
      <c r="AB71" s="954"/>
      <c r="AE71" s="257"/>
      <c r="AI71" s="38"/>
      <c r="AJ71" s="466"/>
      <c r="AW71" s="41"/>
      <c r="AX71" s="41"/>
    </row>
    <row r="72" spans="1:50" s="42" customFormat="1" ht="15.75" thickBot="1">
      <c r="A72" s="1570" t="s">
        <v>423</v>
      </c>
      <c r="B72" s="1571"/>
      <c r="C72" s="1571"/>
      <c r="D72" s="1571"/>
      <c r="E72" s="1571"/>
      <c r="F72" s="1571"/>
      <c r="G72" s="1571"/>
      <c r="H72" s="1571"/>
      <c r="I72" s="1571"/>
      <c r="J72" s="1571"/>
      <c r="K72" s="1571"/>
      <c r="L72" s="1571"/>
      <c r="M72" s="1571"/>
      <c r="N72" s="1571"/>
      <c r="O72" s="1571"/>
      <c r="P72" s="1571"/>
      <c r="Q72" s="1571"/>
      <c r="R72" s="1571"/>
      <c r="S72" s="1571"/>
      <c r="T72" s="1571"/>
      <c r="U72" s="1571"/>
      <c r="V72" s="1571"/>
      <c r="W72" s="1571"/>
      <c r="X72" s="1571"/>
      <c r="Y72" s="1571"/>
      <c r="Z72" s="1571"/>
      <c r="AA72" s="1571"/>
      <c r="AB72" s="1572"/>
      <c r="AE72" s="257"/>
      <c r="AI72" s="38"/>
      <c r="AJ72" s="466"/>
      <c r="AW72" s="41"/>
      <c r="AX72" s="41"/>
    </row>
    <row r="73" spans="1:50" s="42" customFormat="1" ht="15.75" thickBot="1">
      <c r="A73" s="964" t="s">
        <v>424</v>
      </c>
      <c r="B73" s="965" t="s">
        <v>425</v>
      </c>
      <c r="C73" s="743"/>
      <c r="D73" s="744"/>
      <c r="E73" s="744"/>
      <c r="F73" s="966"/>
      <c r="G73" s="746">
        <v>12</v>
      </c>
      <c r="H73" s="967">
        <f>G73*30</f>
        <v>360</v>
      </c>
      <c r="I73" s="738"/>
      <c r="J73" s="516"/>
      <c r="K73" s="630"/>
      <c r="L73" s="968"/>
      <c r="M73" s="631"/>
      <c r="N73" s="516"/>
      <c r="O73" s="1506"/>
      <c r="P73" s="1506"/>
      <c r="Q73" s="516"/>
      <c r="R73" s="1506"/>
      <c r="S73" s="1506"/>
      <c r="T73" s="516"/>
      <c r="U73" s="1506"/>
      <c r="V73" s="1506"/>
      <c r="W73" s="969"/>
      <c r="X73" s="1450"/>
      <c r="Y73" s="1450"/>
      <c r="Z73" s="969"/>
      <c r="AA73" s="970"/>
      <c r="AB73" s="742"/>
      <c r="AE73" s="257"/>
      <c r="AI73" s="38"/>
      <c r="AJ73" s="466"/>
      <c r="AW73" s="41"/>
      <c r="AX73" s="41"/>
    </row>
    <row r="74" spans="1:50" s="42" customFormat="1" ht="15.75" thickBot="1">
      <c r="A74" s="1500" t="s">
        <v>426</v>
      </c>
      <c r="B74" s="1501"/>
      <c r="C74" s="743"/>
      <c r="D74" s="744"/>
      <c r="E74" s="744"/>
      <c r="F74" s="745"/>
      <c r="G74" s="746">
        <f>G73</f>
        <v>12</v>
      </c>
      <c r="H74" s="762">
        <f>H73</f>
        <v>360</v>
      </c>
      <c r="I74" s="669"/>
      <c r="J74" s="179"/>
      <c r="K74" s="523"/>
      <c r="L74" s="657"/>
      <c r="M74" s="526"/>
      <c r="N74" s="179"/>
      <c r="O74" s="1507"/>
      <c r="P74" s="1508"/>
      <c r="Q74" s="179"/>
      <c r="R74" s="1507"/>
      <c r="S74" s="1508"/>
      <c r="T74" s="179"/>
      <c r="U74" s="1507"/>
      <c r="V74" s="1508"/>
      <c r="W74" s="951"/>
      <c r="X74" s="1443"/>
      <c r="Y74" s="1444"/>
      <c r="Z74" s="951"/>
      <c r="AA74" s="971"/>
      <c r="AB74" s="972"/>
      <c r="AE74" s="257"/>
      <c r="AI74" s="38"/>
      <c r="AJ74" s="466"/>
      <c r="AW74" s="41"/>
      <c r="AX74" s="41"/>
    </row>
    <row r="75" spans="1:50" s="38" customFormat="1" ht="15.75" thickBot="1">
      <c r="A75" s="1502" t="s">
        <v>427</v>
      </c>
      <c r="B75" s="1503"/>
      <c r="C75" s="1504"/>
      <c r="D75" s="1504"/>
      <c r="E75" s="1504"/>
      <c r="F75" s="1505"/>
      <c r="G75" s="973">
        <f>G37+G66+G71+G74</f>
        <v>180</v>
      </c>
      <c r="H75" s="979">
        <f>H37+H66+H71+H74</f>
        <v>5400</v>
      </c>
      <c r="I75" s="974">
        <f>I37+I66+I71+I74</f>
        <v>352</v>
      </c>
      <c r="J75" s="975"/>
      <c r="K75" s="975"/>
      <c r="L75" s="975"/>
      <c r="M75" s="975">
        <f>M37+M66+M71+M74</f>
        <v>4358</v>
      </c>
      <c r="N75" s="1032" t="s">
        <v>499</v>
      </c>
      <c r="O75" s="1568" t="s">
        <v>500</v>
      </c>
      <c r="P75" s="1569"/>
      <c r="Q75" s="1033" t="s">
        <v>316</v>
      </c>
      <c r="R75" s="1568" t="s">
        <v>501</v>
      </c>
      <c r="S75" s="1569"/>
      <c r="T75" s="1033" t="s">
        <v>504</v>
      </c>
      <c r="U75" s="1568" t="s">
        <v>241</v>
      </c>
      <c r="V75" s="1569"/>
      <c r="W75" s="976" t="s">
        <v>526</v>
      </c>
      <c r="X75" s="1445" t="s">
        <v>529</v>
      </c>
      <c r="Y75" s="1446"/>
      <c r="Z75" s="977" t="s">
        <v>530</v>
      </c>
      <c r="AA75" s="1031" t="s">
        <v>236</v>
      </c>
      <c r="AB75" s="978"/>
      <c r="AE75" s="256"/>
      <c r="AJ75" s="466"/>
      <c r="AW75" s="39"/>
      <c r="AX75" s="39"/>
    </row>
    <row r="76" spans="1:50" s="42" customFormat="1" ht="18" customHeight="1" thickBot="1">
      <c r="A76" s="1447" t="s">
        <v>395</v>
      </c>
      <c r="B76" s="1448"/>
      <c r="C76" s="1448"/>
      <c r="D76" s="1448"/>
      <c r="E76" s="1448"/>
      <c r="F76" s="1448"/>
      <c r="G76" s="1448"/>
      <c r="H76" s="1448"/>
      <c r="I76" s="1448"/>
      <c r="J76" s="1448"/>
      <c r="K76" s="1448"/>
      <c r="L76" s="1448"/>
      <c r="M76" s="1448"/>
      <c r="N76" s="1448"/>
      <c r="O76" s="1448"/>
      <c r="P76" s="1448"/>
      <c r="Q76" s="1448"/>
      <c r="R76" s="1448"/>
      <c r="S76" s="1448"/>
      <c r="T76" s="1448"/>
      <c r="U76" s="1448"/>
      <c r="V76" s="1448"/>
      <c r="W76" s="1448"/>
      <c r="X76" s="1448"/>
      <c r="Y76" s="1448"/>
      <c r="Z76" s="1448"/>
      <c r="AA76" s="1448"/>
      <c r="AB76" s="1449"/>
      <c r="AE76" s="257"/>
      <c r="AJ76" s="467"/>
      <c r="AW76" s="41"/>
      <c r="AX76" s="41"/>
    </row>
    <row r="77" spans="1:50" s="42" customFormat="1" ht="19.5" customHeight="1" thickBot="1">
      <c r="A77" s="1438" t="s">
        <v>471</v>
      </c>
      <c r="B77" s="1438"/>
      <c r="C77" s="1438"/>
      <c r="D77" s="1438"/>
      <c r="E77" s="1438"/>
      <c r="F77" s="1438"/>
      <c r="G77" s="1438"/>
      <c r="H77" s="1438"/>
      <c r="I77" s="1438"/>
      <c r="J77" s="1438"/>
      <c r="K77" s="1438"/>
      <c r="L77" s="1438"/>
      <c r="M77" s="1438"/>
      <c r="N77" s="1438"/>
      <c r="O77" s="1438"/>
      <c r="P77" s="1438"/>
      <c r="Q77" s="1438"/>
      <c r="R77" s="1438"/>
      <c r="S77" s="1438"/>
      <c r="T77" s="1438"/>
      <c r="U77" s="1438"/>
      <c r="V77" s="1438"/>
      <c r="W77" s="1438"/>
      <c r="X77" s="1438"/>
      <c r="Y77" s="1438"/>
      <c r="Z77" s="1438"/>
      <c r="AA77" s="1438"/>
      <c r="AB77" s="1438"/>
      <c r="AE77" s="257"/>
      <c r="AW77" s="41"/>
      <c r="AX77" s="41"/>
    </row>
    <row r="78" spans="1:50" s="42" customFormat="1" ht="16.5" customHeight="1" thickBot="1">
      <c r="A78" s="1439" t="s">
        <v>472</v>
      </c>
      <c r="B78" s="1439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0"/>
      <c r="AE78" s="257"/>
      <c r="AW78" s="41"/>
      <c r="AX78" s="41"/>
    </row>
    <row r="79" spans="1:50" s="465" customFormat="1" ht="15.75" thickBot="1">
      <c r="A79" s="858" t="s">
        <v>359</v>
      </c>
      <c r="B79" s="873" t="s">
        <v>480</v>
      </c>
      <c r="C79" s="981"/>
      <c r="D79" s="982">
        <v>4</v>
      </c>
      <c r="E79" s="982"/>
      <c r="F79" s="982"/>
      <c r="G79" s="985">
        <v>3</v>
      </c>
      <c r="H79" s="982">
        <f>G79*30</f>
        <v>90</v>
      </c>
      <c r="I79" s="982">
        <v>4</v>
      </c>
      <c r="J79" s="982" t="s">
        <v>134</v>
      </c>
      <c r="K79" s="982"/>
      <c r="L79" s="982"/>
      <c r="M79" s="982"/>
      <c r="N79" s="983"/>
      <c r="O79" s="1458"/>
      <c r="P79" s="1459"/>
      <c r="Q79" s="984"/>
      <c r="R79" s="1441" t="s">
        <v>134</v>
      </c>
      <c r="S79" s="1442"/>
      <c r="T79" s="984"/>
      <c r="U79" s="1458"/>
      <c r="V79" s="1459"/>
      <c r="W79" s="981"/>
      <c r="X79" s="982"/>
      <c r="Y79" s="982"/>
      <c r="Z79" s="982"/>
      <c r="AA79" s="982"/>
      <c r="AB79" s="983"/>
      <c r="AE79" s="774"/>
      <c r="AW79" s="761"/>
      <c r="AX79" s="761"/>
    </row>
    <row r="80" spans="1:50" s="465" customFormat="1" ht="15">
      <c r="A80" s="859"/>
      <c r="B80" s="874" t="s">
        <v>473</v>
      </c>
      <c r="C80" s="883"/>
      <c r="D80" s="520"/>
      <c r="E80" s="883"/>
      <c r="F80" s="883"/>
      <c r="G80" s="980">
        <v>3</v>
      </c>
      <c r="H80" s="883"/>
      <c r="I80" s="883"/>
      <c r="J80" s="883"/>
      <c r="K80" s="883"/>
      <c r="L80" s="883"/>
      <c r="M80" s="883"/>
      <c r="N80" s="883"/>
      <c r="O80" s="1460"/>
      <c r="P80" s="1461"/>
      <c r="Q80" s="883"/>
      <c r="R80" s="883"/>
      <c r="S80" s="883"/>
      <c r="T80" s="883"/>
      <c r="U80" s="1460"/>
      <c r="V80" s="1461"/>
      <c r="W80" s="883"/>
      <c r="X80" s="883"/>
      <c r="Y80" s="883"/>
      <c r="Z80" s="883"/>
      <c r="AA80" s="883"/>
      <c r="AB80" s="883"/>
      <c r="AE80" s="774"/>
      <c r="AW80" s="761"/>
      <c r="AX80" s="761"/>
    </row>
    <row r="81" spans="1:50" s="465" customFormat="1" ht="15">
      <c r="A81" s="860"/>
      <c r="B81" s="875" t="s">
        <v>474</v>
      </c>
      <c r="C81" s="761"/>
      <c r="D81" s="39"/>
      <c r="E81" s="761"/>
      <c r="F81" s="761"/>
      <c r="G81" s="884">
        <v>3</v>
      </c>
      <c r="H81" s="761"/>
      <c r="I81" s="761"/>
      <c r="J81" s="761"/>
      <c r="K81" s="761"/>
      <c r="L81" s="761"/>
      <c r="M81" s="761"/>
      <c r="N81" s="761"/>
      <c r="O81" s="1429"/>
      <c r="P81" s="1430"/>
      <c r="Q81" s="761"/>
      <c r="R81" s="1429"/>
      <c r="S81" s="1430"/>
      <c r="T81" s="761"/>
      <c r="U81" s="1429"/>
      <c r="V81" s="1430"/>
      <c r="W81" s="761"/>
      <c r="X81" s="761"/>
      <c r="Y81" s="761"/>
      <c r="Z81" s="761"/>
      <c r="AA81" s="761"/>
      <c r="AB81" s="761"/>
      <c r="AE81" s="774"/>
      <c r="AW81" s="761"/>
      <c r="AX81" s="761"/>
    </row>
    <row r="82" spans="1:50" s="465" customFormat="1" ht="15">
      <c r="A82" s="860"/>
      <c r="B82" s="875" t="s">
        <v>272</v>
      </c>
      <c r="C82" s="761"/>
      <c r="D82" s="39"/>
      <c r="E82" s="761"/>
      <c r="F82" s="761"/>
      <c r="G82" s="884">
        <v>3</v>
      </c>
      <c r="H82" s="761"/>
      <c r="I82" s="761"/>
      <c r="J82" s="761"/>
      <c r="K82" s="761"/>
      <c r="L82" s="761"/>
      <c r="M82" s="761"/>
      <c r="N82" s="761"/>
      <c r="O82" s="1429"/>
      <c r="P82" s="1430"/>
      <c r="Q82" s="761"/>
      <c r="R82" s="761"/>
      <c r="S82" s="761"/>
      <c r="T82" s="761"/>
      <c r="U82" s="1429"/>
      <c r="V82" s="1430"/>
      <c r="W82" s="761"/>
      <c r="X82" s="761"/>
      <c r="Y82" s="761"/>
      <c r="Z82" s="761"/>
      <c r="AA82" s="761"/>
      <c r="AB82" s="761"/>
      <c r="AE82" s="774"/>
      <c r="AW82" s="761"/>
      <c r="AX82" s="761"/>
    </row>
    <row r="83" spans="1:50" s="465" customFormat="1" ht="15">
      <c r="A83" s="860"/>
      <c r="B83" s="875" t="s">
        <v>475</v>
      </c>
      <c r="C83" s="761"/>
      <c r="D83" s="39"/>
      <c r="E83" s="761"/>
      <c r="F83" s="761"/>
      <c r="G83" s="884">
        <v>3</v>
      </c>
      <c r="H83" s="761"/>
      <c r="I83" s="761"/>
      <c r="J83" s="761"/>
      <c r="K83" s="761"/>
      <c r="L83" s="761"/>
      <c r="M83" s="761"/>
      <c r="N83" s="761"/>
      <c r="O83" s="1429"/>
      <c r="P83" s="1430"/>
      <c r="Q83" s="761"/>
      <c r="R83" s="1429"/>
      <c r="S83" s="1430"/>
      <c r="T83" s="761"/>
      <c r="U83" s="1429"/>
      <c r="V83" s="1430"/>
      <c r="W83" s="761"/>
      <c r="X83" s="761"/>
      <c r="Y83" s="761"/>
      <c r="Z83" s="761"/>
      <c r="AA83" s="761"/>
      <c r="AB83" s="761"/>
      <c r="AE83" s="774"/>
      <c r="AW83" s="761"/>
      <c r="AX83" s="761"/>
    </row>
    <row r="84" spans="1:50" s="465" customFormat="1" ht="15">
      <c r="A84" s="861"/>
      <c r="B84" s="876" t="s">
        <v>476</v>
      </c>
      <c r="C84" s="761"/>
      <c r="D84" s="39"/>
      <c r="E84" s="761"/>
      <c r="F84" s="761"/>
      <c r="G84" s="884">
        <v>3</v>
      </c>
      <c r="H84" s="761"/>
      <c r="I84" s="761"/>
      <c r="J84" s="761"/>
      <c r="K84" s="761"/>
      <c r="L84" s="761"/>
      <c r="M84" s="761"/>
      <c r="N84" s="761"/>
      <c r="O84" s="1429"/>
      <c r="P84" s="1430"/>
      <c r="Q84" s="761"/>
      <c r="R84" s="1429"/>
      <c r="S84" s="1430"/>
      <c r="T84" s="761"/>
      <c r="U84" s="1429"/>
      <c r="V84" s="1430"/>
      <c r="W84" s="761"/>
      <c r="X84" s="761"/>
      <c r="Y84" s="761"/>
      <c r="Z84" s="761"/>
      <c r="AA84" s="761"/>
      <c r="AB84" s="761"/>
      <c r="AE84" s="774"/>
      <c r="AW84" s="761"/>
      <c r="AX84" s="761"/>
    </row>
    <row r="85" spans="1:50" s="465" customFormat="1" ht="15">
      <c r="A85" s="862"/>
      <c r="B85" s="877" t="s">
        <v>477</v>
      </c>
      <c r="C85" s="761"/>
      <c r="D85" s="39"/>
      <c r="E85" s="761"/>
      <c r="F85" s="761"/>
      <c r="G85" s="884">
        <v>3</v>
      </c>
      <c r="H85" s="761"/>
      <c r="I85" s="761"/>
      <c r="J85" s="761"/>
      <c r="K85" s="761"/>
      <c r="L85" s="761"/>
      <c r="M85" s="761"/>
      <c r="N85" s="761"/>
      <c r="O85" s="1429"/>
      <c r="P85" s="1430"/>
      <c r="Q85" s="761"/>
      <c r="R85" s="1429"/>
      <c r="S85" s="1430"/>
      <c r="T85" s="761"/>
      <c r="U85" s="1429"/>
      <c r="V85" s="1430"/>
      <c r="W85" s="761"/>
      <c r="X85" s="761"/>
      <c r="Y85" s="761"/>
      <c r="Z85" s="761"/>
      <c r="AA85" s="761"/>
      <c r="AB85" s="761"/>
      <c r="AE85" s="774"/>
      <c r="AW85" s="761"/>
      <c r="AX85" s="761"/>
    </row>
    <row r="86" spans="1:50" s="465" customFormat="1" ht="15">
      <c r="A86" s="862"/>
      <c r="B86" s="878" t="s">
        <v>478</v>
      </c>
      <c r="C86" s="761"/>
      <c r="D86" s="39"/>
      <c r="E86" s="761"/>
      <c r="F86" s="761"/>
      <c r="G86" s="884">
        <v>3</v>
      </c>
      <c r="H86" s="761"/>
      <c r="I86" s="761"/>
      <c r="J86" s="761"/>
      <c r="K86" s="761"/>
      <c r="L86" s="761"/>
      <c r="M86" s="761"/>
      <c r="N86" s="761"/>
      <c r="O86" s="1429"/>
      <c r="P86" s="1430"/>
      <c r="Q86" s="761"/>
      <c r="R86" s="1429"/>
      <c r="S86" s="1430"/>
      <c r="T86" s="761"/>
      <c r="U86" s="1429"/>
      <c r="V86" s="1430"/>
      <c r="W86" s="761"/>
      <c r="X86" s="761"/>
      <c r="Y86" s="761"/>
      <c r="Z86" s="761"/>
      <c r="AA86" s="761"/>
      <c r="AB86" s="761"/>
      <c r="AE86" s="774"/>
      <c r="AW86" s="761"/>
      <c r="AX86" s="761"/>
    </row>
    <row r="87" spans="1:50" s="465" customFormat="1" ht="15.75" thickBot="1">
      <c r="A87" s="863"/>
      <c r="B87" s="879" t="s">
        <v>479</v>
      </c>
      <c r="C87" s="761"/>
      <c r="D87" s="39"/>
      <c r="E87" s="761"/>
      <c r="F87" s="761"/>
      <c r="G87" s="884">
        <v>3</v>
      </c>
      <c r="H87" s="761"/>
      <c r="I87" s="761"/>
      <c r="J87" s="761"/>
      <c r="K87" s="761"/>
      <c r="L87" s="761"/>
      <c r="M87" s="761"/>
      <c r="N87" s="761"/>
      <c r="O87" s="1429"/>
      <c r="P87" s="1430"/>
      <c r="Q87" s="761"/>
      <c r="R87" s="1429"/>
      <c r="S87" s="1430"/>
      <c r="T87" s="761"/>
      <c r="U87" s="761"/>
      <c r="V87" s="761"/>
      <c r="W87" s="761"/>
      <c r="X87" s="761"/>
      <c r="Y87" s="761"/>
      <c r="Z87" s="761"/>
      <c r="AA87" s="761"/>
      <c r="AB87" s="761"/>
      <c r="AE87" s="774"/>
      <c r="AW87" s="761"/>
      <c r="AX87" s="761"/>
    </row>
    <row r="88" spans="1:50" s="465" customFormat="1" ht="15.75" thickBot="1">
      <c r="A88" s="737" t="s">
        <v>360</v>
      </c>
      <c r="B88" s="880" t="s">
        <v>481</v>
      </c>
      <c r="C88" s="761"/>
      <c r="D88" s="761">
        <v>5</v>
      </c>
      <c r="E88" s="761"/>
      <c r="F88" s="761"/>
      <c r="G88" s="865">
        <v>3</v>
      </c>
      <c r="H88" s="761">
        <f>G88*30</f>
        <v>90</v>
      </c>
      <c r="I88" s="761">
        <v>4</v>
      </c>
      <c r="J88" s="761" t="s">
        <v>134</v>
      </c>
      <c r="K88" s="761"/>
      <c r="L88" s="761"/>
      <c r="M88" s="761"/>
      <c r="N88" s="761"/>
      <c r="O88" s="1429"/>
      <c r="P88" s="1430"/>
      <c r="Q88" s="761"/>
      <c r="R88" s="1429"/>
      <c r="S88" s="1430"/>
      <c r="T88" s="761" t="s">
        <v>134</v>
      </c>
      <c r="U88" s="761"/>
      <c r="V88" s="761"/>
      <c r="W88" s="761"/>
      <c r="X88" s="761"/>
      <c r="Y88" s="761"/>
      <c r="Z88" s="761"/>
      <c r="AA88" s="761"/>
      <c r="AB88" s="761"/>
      <c r="AE88" s="774"/>
      <c r="AW88" s="761"/>
      <c r="AX88" s="761"/>
    </row>
    <row r="89" spans="1:50" s="465" customFormat="1" ht="15">
      <c r="A89" s="737"/>
      <c r="B89" s="881" t="s">
        <v>474</v>
      </c>
      <c r="C89" s="761"/>
      <c r="D89" s="39"/>
      <c r="E89" s="761"/>
      <c r="F89" s="761"/>
      <c r="G89" s="884">
        <v>3</v>
      </c>
      <c r="H89" s="761"/>
      <c r="I89" s="761"/>
      <c r="J89" s="761"/>
      <c r="K89" s="761"/>
      <c r="L89" s="761"/>
      <c r="M89" s="761"/>
      <c r="N89" s="761"/>
      <c r="O89" s="1429"/>
      <c r="P89" s="1430"/>
      <c r="Q89" s="761"/>
      <c r="R89" s="1429"/>
      <c r="S89" s="1430"/>
      <c r="T89" s="761"/>
      <c r="U89" s="761"/>
      <c r="V89" s="761"/>
      <c r="W89" s="761"/>
      <c r="X89" s="761"/>
      <c r="Y89" s="761"/>
      <c r="Z89" s="761"/>
      <c r="AA89" s="761"/>
      <c r="AB89" s="761"/>
      <c r="AE89" s="774"/>
      <c r="AW89" s="761"/>
      <c r="AX89" s="761"/>
    </row>
    <row r="90" spans="1:50" s="465" customFormat="1" ht="15">
      <c r="A90" s="737"/>
      <c r="B90" s="882" t="s">
        <v>279</v>
      </c>
      <c r="C90" s="761"/>
      <c r="D90" s="39"/>
      <c r="E90" s="761"/>
      <c r="F90" s="761"/>
      <c r="G90" s="884">
        <v>3</v>
      </c>
      <c r="H90" s="761"/>
      <c r="I90" s="761"/>
      <c r="J90" s="761"/>
      <c r="K90" s="761"/>
      <c r="L90" s="761"/>
      <c r="M90" s="761"/>
      <c r="N90" s="761"/>
      <c r="O90" s="1429"/>
      <c r="P90" s="1430"/>
      <c r="Q90" s="761"/>
      <c r="R90" s="1429"/>
      <c r="S90" s="1430"/>
      <c r="T90" s="761"/>
      <c r="U90" s="761"/>
      <c r="V90" s="761"/>
      <c r="W90" s="761"/>
      <c r="X90" s="761"/>
      <c r="Y90" s="761"/>
      <c r="Z90" s="761"/>
      <c r="AA90" s="761"/>
      <c r="AB90" s="761"/>
      <c r="AE90" s="774"/>
      <c r="AW90" s="761"/>
      <c r="AX90" s="761"/>
    </row>
    <row r="91" spans="1:50" s="465" customFormat="1" ht="15">
      <c r="A91" s="737"/>
      <c r="B91" s="882" t="s">
        <v>280</v>
      </c>
      <c r="C91" s="761"/>
      <c r="D91" s="39"/>
      <c r="E91" s="761"/>
      <c r="F91" s="761"/>
      <c r="G91" s="884">
        <v>3</v>
      </c>
      <c r="H91" s="761"/>
      <c r="I91" s="761"/>
      <c r="J91" s="761"/>
      <c r="K91" s="761"/>
      <c r="L91" s="761"/>
      <c r="M91" s="761"/>
      <c r="N91" s="761"/>
      <c r="O91" s="1429"/>
      <c r="P91" s="1430"/>
      <c r="Q91" s="761"/>
      <c r="R91" s="1429"/>
      <c r="S91" s="1430"/>
      <c r="T91" s="761"/>
      <c r="U91" s="761"/>
      <c r="V91" s="761"/>
      <c r="W91" s="761"/>
      <c r="X91" s="761"/>
      <c r="Y91" s="761"/>
      <c r="Z91" s="761"/>
      <c r="AA91" s="761"/>
      <c r="AB91" s="761"/>
      <c r="AE91" s="774"/>
      <c r="AW91" s="761"/>
      <c r="AX91" s="761"/>
    </row>
    <row r="92" spans="1:50" s="465" customFormat="1" ht="15">
      <c r="A92" s="757"/>
      <c r="B92" s="882" t="s">
        <v>276</v>
      </c>
      <c r="C92" s="761"/>
      <c r="D92" s="39"/>
      <c r="E92" s="761"/>
      <c r="F92" s="761"/>
      <c r="G92" s="884">
        <v>3</v>
      </c>
      <c r="H92" s="761"/>
      <c r="I92" s="761"/>
      <c r="J92" s="761"/>
      <c r="K92" s="761"/>
      <c r="L92" s="761"/>
      <c r="M92" s="761"/>
      <c r="N92" s="761"/>
      <c r="O92" s="1429"/>
      <c r="P92" s="1430"/>
      <c r="Q92" s="761"/>
      <c r="R92" s="1429"/>
      <c r="S92" s="1430"/>
      <c r="T92" s="761"/>
      <c r="U92" s="761"/>
      <c r="V92" s="761"/>
      <c r="W92" s="761"/>
      <c r="X92" s="761"/>
      <c r="Y92" s="761"/>
      <c r="Z92" s="761"/>
      <c r="AA92" s="761"/>
      <c r="AB92" s="761"/>
      <c r="AE92" s="774"/>
      <c r="AW92" s="761"/>
      <c r="AX92" s="761"/>
    </row>
    <row r="93" spans="1:256" s="761" customFormat="1" ht="15.75" thickBot="1">
      <c r="A93" s="757"/>
      <c r="B93" s="1001" t="s">
        <v>479</v>
      </c>
      <c r="C93" s="997"/>
      <c r="D93" s="520"/>
      <c r="E93" s="883"/>
      <c r="F93" s="883"/>
      <c r="G93" s="864">
        <v>3</v>
      </c>
      <c r="H93" s="883"/>
      <c r="I93" s="883"/>
      <c r="J93" s="883"/>
      <c r="K93" s="883"/>
      <c r="L93" s="883"/>
      <c r="M93" s="883"/>
      <c r="N93" s="883"/>
      <c r="O93" s="1429"/>
      <c r="P93" s="1430"/>
      <c r="Q93" s="883"/>
      <c r="R93" s="1429"/>
      <c r="S93" s="1430"/>
      <c r="T93" s="883"/>
      <c r="U93" s="1429"/>
      <c r="V93" s="1430"/>
      <c r="W93" s="883"/>
      <c r="X93" s="883"/>
      <c r="Y93" s="883"/>
      <c r="Z93" s="883"/>
      <c r="AA93" s="883"/>
      <c r="AB93" s="883"/>
      <c r="AC93" s="790"/>
      <c r="AE93" s="791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5"/>
      <c r="DF93" s="465"/>
      <c r="DG93" s="465"/>
      <c r="DH93" s="465"/>
      <c r="DI93" s="465"/>
      <c r="DJ93" s="465"/>
      <c r="DK93" s="465"/>
      <c r="DL93" s="465"/>
      <c r="DM93" s="465"/>
      <c r="DN93" s="465"/>
      <c r="DO93" s="465"/>
      <c r="DP93" s="465"/>
      <c r="DQ93" s="465"/>
      <c r="DR93" s="465"/>
      <c r="DS93" s="465"/>
      <c r="DT93" s="465"/>
      <c r="DU93" s="465"/>
      <c r="DV93" s="465"/>
      <c r="DW93" s="465"/>
      <c r="DX93" s="465"/>
      <c r="DY93" s="465"/>
      <c r="DZ93" s="465"/>
      <c r="EA93" s="465"/>
      <c r="EB93" s="465"/>
      <c r="EC93" s="465"/>
      <c r="ED93" s="465"/>
      <c r="EE93" s="465"/>
      <c r="EF93" s="465"/>
      <c r="EG93" s="465"/>
      <c r="EH93" s="465"/>
      <c r="EI93" s="465"/>
      <c r="EJ93" s="465"/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5"/>
      <c r="FI93" s="465"/>
      <c r="FJ93" s="465"/>
      <c r="FK93" s="465"/>
      <c r="FL93" s="465"/>
      <c r="FM93" s="465"/>
      <c r="FN93" s="465"/>
      <c r="FO93" s="465"/>
      <c r="FP93" s="465"/>
      <c r="FQ93" s="465"/>
      <c r="FR93" s="465"/>
      <c r="FS93" s="465"/>
      <c r="FT93" s="465"/>
      <c r="FU93" s="465"/>
      <c r="FV93" s="465"/>
      <c r="FW93" s="465"/>
      <c r="FX93" s="465"/>
      <c r="FY93" s="465"/>
      <c r="FZ93" s="465"/>
      <c r="GA93" s="465"/>
      <c r="GB93" s="465"/>
      <c r="GC93" s="465"/>
      <c r="GD93" s="465"/>
      <c r="GE93" s="465"/>
      <c r="GF93" s="465"/>
      <c r="GG93" s="465"/>
      <c r="GH93" s="465"/>
      <c r="GI93" s="465"/>
      <c r="GJ93" s="465"/>
      <c r="GK93" s="465"/>
      <c r="GL93" s="465"/>
      <c r="GM93" s="465"/>
      <c r="GN93" s="465"/>
      <c r="GO93" s="465"/>
      <c r="GP93" s="465"/>
      <c r="GQ93" s="465"/>
      <c r="GR93" s="465"/>
      <c r="GS93" s="465"/>
      <c r="GT93" s="465"/>
      <c r="GU93" s="465"/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65"/>
      <c r="HG93" s="465"/>
      <c r="HH93" s="465"/>
      <c r="HI93" s="465"/>
      <c r="HJ93" s="465"/>
      <c r="HK93" s="465"/>
      <c r="HL93" s="465"/>
      <c r="HM93" s="465"/>
      <c r="HN93" s="465"/>
      <c r="HO93" s="465"/>
      <c r="HP93" s="465"/>
      <c r="HQ93" s="465"/>
      <c r="HR93" s="465"/>
      <c r="HS93" s="465"/>
      <c r="HT93" s="465"/>
      <c r="HU93" s="465"/>
      <c r="HV93" s="465"/>
      <c r="HW93" s="465"/>
      <c r="HX93" s="465"/>
      <c r="HY93" s="465"/>
      <c r="HZ93" s="465"/>
      <c r="IA93" s="465"/>
      <c r="IB93" s="465"/>
      <c r="IC93" s="465"/>
      <c r="ID93" s="465"/>
      <c r="IE93" s="465"/>
      <c r="IF93" s="465"/>
      <c r="IG93" s="465"/>
      <c r="IH93" s="465"/>
      <c r="II93" s="465"/>
      <c r="IJ93" s="465"/>
      <c r="IK93" s="465"/>
      <c r="IL93" s="465"/>
      <c r="IM93" s="465"/>
      <c r="IN93" s="465"/>
      <c r="IO93" s="465"/>
      <c r="IP93" s="465"/>
      <c r="IQ93" s="465"/>
      <c r="IR93" s="465"/>
      <c r="IS93" s="465"/>
      <c r="IT93" s="465"/>
      <c r="IU93" s="465"/>
      <c r="IV93" s="465"/>
    </row>
    <row r="94" spans="1:256" s="761" customFormat="1" ht="15.75" thickBot="1">
      <c r="A94" s="868" t="s">
        <v>482</v>
      </c>
      <c r="B94" s="1002" t="s">
        <v>487</v>
      </c>
      <c r="C94" s="790"/>
      <c r="D94" s="761">
        <v>6</v>
      </c>
      <c r="G94" s="804">
        <v>3</v>
      </c>
      <c r="H94" s="761">
        <f>G94*30</f>
        <v>90</v>
      </c>
      <c r="I94" s="761">
        <v>4</v>
      </c>
      <c r="J94" s="761" t="s">
        <v>134</v>
      </c>
      <c r="O94" s="1429"/>
      <c r="P94" s="1430"/>
      <c r="R94" s="1429"/>
      <c r="S94" s="1430"/>
      <c r="U94" s="1429" t="s">
        <v>134</v>
      </c>
      <c r="V94" s="1430"/>
      <c r="X94" s="1429"/>
      <c r="Y94" s="1430"/>
      <c r="AC94" s="790"/>
      <c r="AE94" s="791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465"/>
      <c r="CN94" s="465"/>
      <c r="CO94" s="465"/>
      <c r="CP94" s="465"/>
      <c r="CQ94" s="465"/>
      <c r="CR94" s="465"/>
      <c r="CS94" s="465"/>
      <c r="CT94" s="465"/>
      <c r="CU94" s="465"/>
      <c r="CV94" s="465"/>
      <c r="CW94" s="465"/>
      <c r="CX94" s="465"/>
      <c r="CY94" s="465"/>
      <c r="CZ94" s="465"/>
      <c r="DA94" s="465"/>
      <c r="DB94" s="465"/>
      <c r="DC94" s="465"/>
      <c r="DD94" s="465"/>
      <c r="DE94" s="465"/>
      <c r="DF94" s="465"/>
      <c r="DG94" s="465"/>
      <c r="DH94" s="465"/>
      <c r="DI94" s="465"/>
      <c r="DJ94" s="465"/>
      <c r="DK94" s="465"/>
      <c r="DL94" s="465"/>
      <c r="DM94" s="465"/>
      <c r="DN94" s="465"/>
      <c r="DO94" s="465"/>
      <c r="DP94" s="465"/>
      <c r="DQ94" s="465"/>
      <c r="DR94" s="465"/>
      <c r="DS94" s="465"/>
      <c r="DT94" s="465"/>
      <c r="DU94" s="465"/>
      <c r="DV94" s="465"/>
      <c r="DW94" s="465"/>
      <c r="DX94" s="465"/>
      <c r="DY94" s="465"/>
      <c r="DZ94" s="465"/>
      <c r="EA94" s="465"/>
      <c r="EB94" s="465"/>
      <c r="EC94" s="465"/>
      <c r="ED94" s="465"/>
      <c r="EE94" s="465"/>
      <c r="EF94" s="465"/>
      <c r="EG94" s="465"/>
      <c r="EH94" s="465"/>
      <c r="EI94" s="465"/>
      <c r="EJ94" s="465"/>
      <c r="EK94" s="465"/>
      <c r="EL94" s="465"/>
      <c r="EM94" s="465"/>
      <c r="EN94" s="465"/>
      <c r="EO94" s="465"/>
      <c r="EP94" s="465"/>
      <c r="EQ94" s="465"/>
      <c r="ER94" s="465"/>
      <c r="ES94" s="465"/>
      <c r="ET94" s="465"/>
      <c r="EU94" s="465"/>
      <c r="EV94" s="465"/>
      <c r="EW94" s="465"/>
      <c r="EX94" s="465"/>
      <c r="EY94" s="465"/>
      <c r="EZ94" s="465"/>
      <c r="FA94" s="465"/>
      <c r="FB94" s="465"/>
      <c r="FC94" s="465"/>
      <c r="FD94" s="465"/>
      <c r="FE94" s="465"/>
      <c r="FF94" s="465"/>
      <c r="FG94" s="465"/>
      <c r="FH94" s="465"/>
      <c r="FI94" s="465"/>
      <c r="FJ94" s="465"/>
      <c r="FK94" s="465"/>
      <c r="FL94" s="465"/>
      <c r="FM94" s="465"/>
      <c r="FN94" s="465"/>
      <c r="FO94" s="465"/>
      <c r="FP94" s="465"/>
      <c r="FQ94" s="465"/>
      <c r="FR94" s="465"/>
      <c r="FS94" s="465"/>
      <c r="FT94" s="465"/>
      <c r="FU94" s="465"/>
      <c r="FV94" s="465"/>
      <c r="FW94" s="465"/>
      <c r="FX94" s="465"/>
      <c r="FY94" s="465"/>
      <c r="FZ94" s="465"/>
      <c r="GA94" s="465"/>
      <c r="GB94" s="465"/>
      <c r="GC94" s="465"/>
      <c r="GD94" s="465"/>
      <c r="GE94" s="465"/>
      <c r="GF94" s="465"/>
      <c r="GG94" s="465"/>
      <c r="GH94" s="465"/>
      <c r="GI94" s="465"/>
      <c r="GJ94" s="465"/>
      <c r="GK94" s="465"/>
      <c r="GL94" s="465"/>
      <c r="GM94" s="465"/>
      <c r="GN94" s="465"/>
      <c r="GO94" s="465"/>
      <c r="GP94" s="465"/>
      <c r="GQ94" s="465"/>
      <c r="GR94" s="465"/>
      <c r="GS94" s="465"/>
      <c r="GT94" s="465"/>
      <c r="GU94" s="465"/>
      <c r="GV94" s="465"/>
      <c r="GW94" s="465"/>
      <c r="GX94" s="465"/>
      <c r="GY94" s="465"/>
      <c r="GZ94" s="465"/>
      <c r="HA94" s="465"/>
      <c r="HB94" s="465"/>
      <c r="HC94" s="465"/>
      <c r="HD94" s="465"/>
      <c r="HE94" s="465"/>
      <c r="HF94" s="465"/>
      <c r="HG94" s="465"/>
      <c r="HH94" s="465"/>
      <c r="HI94" s="465"/>
      <c r="HJ94" s="465"/>
      <c r="HK94" s="465"/>
      <c r="HL94" s="465"/>
      <c r="HM94" s="465"/>
      <c r="HN94" s="465"/>
      <c r="HO94" s="465"/>
      <c r="HP94" s="465"/>
      <c r="HQ94" s="465"/>
      <c r="HR94" s="465"/>
      <c r="HS94" s="465"/>
      <c r="HT94" s="465"/>
      <c r="HU94" s="465"/>
      <c r="HV94" s="465"/>
      <c r="HW94" s="465"/>
      <c r="HX94" s="465"/>
      <c r="HY94" s="465"/>
      <c r="HZ94" s="465"/>
      <c r="IA94" s="465"/>
      <c r="IB94" s="465"/>
      <c r="IC94" s="465"/>
      <c r="ID94" s="465"/>
      <c r="IE94" s="465"/>
      <c r="IF94" s="465"/>
      <c r="IG94" s="465"/>
      <c r="IH94" s="465"/>
      <c r="II94" s="465"/>
      <c r="IJ94" s="465"/>
      <c r="IK94" s="465"/>
      <c r="IL94" s="465"/>
      <c r="IM94" s="465"/>
      <c r="IN94" s="465"/>
      <c r="IO94" s="465"/>
      <c r="IP94" s="465"/>
      <c r="IQ94" s="465"/>
      <c r="IR94" s="465"/>
      <c r="IS94" s="465"/>
      <c r="IT94" s="465"/>
      <c r="IU94" s="465"/>
      <c r="IV94" s="465"/>
    </row>
    <row r="95" spans="1:256" s="761" customFormat="1" ht="15">
      <c r="A95" s="869"/>
      <c r="B95" s="1003" t="s">
        <v>483</v>
      </c>
      <c r="C95" s="998"/>
      <c r="D95" s="866"/>
      <c r="E95" s="866"/>
      <c r="F95" s="866"/>
      <c r="G95" s="871">
        <v>3</v>
      </c>
      <c r="I95" s="866"/>
      <c r="J95" s="866"/>
      <c r="K95" s="866"/>
      <c r="L95" s="866"/>
      <c r="N95" s="866"/>
      <c r="O95" s="867"/>
      <c r="P95" s="790"/>
      <c r="Q95" s="866"/>
      <c r="R95" s="867"/>
      <c r="S95" s="790"/>
      <c r="T95" s="866"/>
      <c r="U95" s="867"/>
      <c r="V95" s="790"/>
      <c r="W95" s="866"/>
      <c r="X95" s="867"/>
      <c r="Y95" s="790"/>
      <c r="AA95" s="866"/>
      <c r="AC95" s="790"/>
      <c r="AE95" s="791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5"/>
      <c r="DE95" s="465"/>
      <c r="DF95" s="465"/>
      <c r="DG95" s="465"/>
      <c r="DH95" s="465"/>
      <c r="DI95" s="465"/>
      <c r="DJ95" s="465"/>
      <c r="DK95" s="465"/>
      <c r="DL95" s="465"/>
      <c r="DM95" s="465"/>
      <c r="DN95" s="465"/>
      <c r="DO95" s="465"/>
      <c r="DP95" s="465"/>
      <c r="DQ95" s="465"/>
      <c r="DR95" s="465"/>
      <c r="DS95" s="465"/>
      <c r="DT95" s="465"/>
      <c r="DU95" s="465"/>
      <c r="DV95" s="465"/>
      <c r="DW95" s="465"/>
      <c r="DX95" s="465"/>
      <c r="DY95" s="465"/>
      <c r="DZ95" s="465"/>
      <c r="EA95" s="465"/>
      <c r="EB95" s="465"/>
      <c r="EC95" s="465"/>
      <c r="ED95" s="465"/>
      <c r="EE95" s="465"/>
      <c r="EF95" s="465"/>
      <c r="EG95" s="465"/>
      <c r="EH95" s="465"/>
      <c r="EI95" s="465"/>
      <c r="EJ95" s="465"/>
      <c r="EK95" s="465"/>
      <c r="EL95" s="465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  <c r="FG95" s="465"/>
      <c r="FH95" s="465"/>
      <c r="FI95" s="465"/>
      <c r="FJ95" s="465"/>
      <c r="FK95" s="465"/>
      <c r="FL95" s="465"/>
      <c r="FM95" s="465"/>
      <c r="FN95" s="465"/>
      <c r="FO95" s="465"/>
      <c r="FP95" s="465"/>
      <c r="FQ95" s="465"/>
      <c r="FR95" s="465"/>
      <c r="FS95" s="465"/>
      <c r="FT95" s="465"/>
      <c r="FU95" s="465"/>
      <c r="FV95" s="465"/>
      <c r="FW95" s="465"/>
      <c r="FX95" s="465"/>
      <c r="FY95" s="465"/>
      <c r="FZ95" s="465"/>
      <c r="GA95" s="465"/>
      <c r="GB95" s="465"/>
      <c r="GC95" s="465"/>
      <c r="GD95" s="465"/>
      <c r="GE95" s="465"/>
      <c r="GF95" s="465"/>
      <c r="GG95" s="465"/>
      <c r="GH95" s="465"/>
      <c r="GI95" s="465"/>
      <c r="GJ95" s="465"/>
      <c r="GK95" s="465"/>
      <c r="GL95" s="465"/>
      <c r="GM95" s="465"/>
      <c r="GN95" s="465"/>
      <c r="GO95" s="465"/>
      <c r="GP95" s="465"/>
      <c r="GQ95" s="465"/>
      <c r="GR95" s="465"/>
      <c r="GS95" s="465"/>
      <c r="GT95" s="465"/>
      <c r="GU95" s="465"/>
      <c r="GV95" s="465"/>
      <c r="GW95" s="465"/>
      <c r="GX95" s="465"/>
      <c r="GY95" s="465"/>
      <c r="GZ95" s="465"/>
      <c r="HA95" s="465"/>
      <c r="HB95" s="465"/>
      <c r="HC95" s="465"/>
      <c r="HD95" s="465"/>
      <c r="HE95" s="465"/>
      <c r="HF95" s="465"/>
      <c r="HG95" s="465"/>
      <c r="HH95" s="465"/>
      <c r="HI95" s="465"/>
      <c r="HJ95" s="465"/>
      <c r="HK95" s="465"/>
      <c r="HL95" s="465"/>
      <c r="HM95" s="465"/>
      <c r="HN95" s="465"/>
      <c r="HO95" s="465"/>
      <c r="HP95" s="465"/>
      <c r="HQ95" s="465"/>
      <c r="HR95" s="465"/>
      <c r="HS95" s="465"/>
      <c r="HT95" s="465"/>
      <c r="HU95" s="465"/>
      <c r="HV95" s="465"/>
      <c r="HW95" s="465"/>
      <c r="HX95" s="465"/>
      <c r="HY95" s="465"/>
      <c r="HZ95" s="465"/>
      <c r="IA95" s="465"/>
      <c r="IB95" s="465"/>
      <c r="IC95" s="465"/>
      <c r="ID95" s="465"/>
      <c r="IE95" s="465"/>
      <c r="IF95" s="465"/>
      <c r="IG95" s="465"/>
      <c r="IH95" s="465"/>
      <c r="II95" s="465"/>
      <c r="IJ95" s="465"/>
      <c r="IK95" s="465"/>
      <c r="IL95" s="465"/>
      <c r="IM95" s="465"/>
      <c r="IN95" s="465"/>
      <c r="IO95" s="465"/>
      <c r="IP95" s="465"/>
      <c r="IQ95" s="465"/>
      <c r="IR95" s="465"/>
      <c r="IS95" s="465"/>
      <c r="IT95" s="465"/>
      <c r="IU95" s="465"/>
      <c r="IV95" s="465"/>
    </row>
    <row r="96" spans="1:256" s="761" customFormat="1" ht="15">
      <c r="A96" s="862"/>
      <c r="B96" s="918" t="s">
        <v>474</v>
      </c>
      <c r="C96" s="998"/>
      <c r="D96" s="866"/>
      <c r="E96" s="866"/>
      <c r="F96" s="866"/>
      <c r="G96" s="871">
        <v>3</v>
      </c>
      <c r="I96" s="866"/>
      <c r="J96" s="866"/>
      <c r="K96" s="866"/>
      <c r="L96" s="866"/>
      <c r="N96" s="866"/>
      <c r="O96" s="867"/>
      <c r="P96" s="790"/>
      <c r="Q96" s="866"/>
      <c r="R96" s="867"/>
      <c r="S96" s="790"/>
      <c r="T96" s="866"/>
      <c r="U96" s="867"/>
      <c r="V96" s="790"/>
      <c r="W96" s="866"/>
      <c r="X96" s="867"/>
      <c r="Y96" s="790"/>
      <c r="AA96" s="866"/>
      <c r="AC96" s="790"/>
      <c r="AE96" s="791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5"/>
      <c r="DE96" s="465"/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5"/>
      <c r="FF96" s="465"/>
      <c r="FG96" s="465"/>
      <c r="FH96" s="465"/>
      <c r="FI96" s="465"/>
      <c r="FJ96" s="465"/>
      <c r="FK96" s="465"/>
      <c r="FL96" s="465"/>
      <c r="FM96" s="465"/>
      <c r="FN96" s="465"/>
      <c r="FO96" s="465"/>
      <c r="FP96" s="465"/>
      <c r="FQ96" s="465"/>
      <c r="FR96" s="465"/>
      <c r="FS96" s="465"/>
      <c r="FT96" s="465"/>
      <c r="FU96" s="465"/>
      <c r="FV96" s="465"/>
      <c r="FW96" s="465"/>
      <c r="FX96" s="465"/>
      <c r="FY96" s="465"/>
      <c r="FZ96" s="465"/>
      <c r="GA96" s="465"/>
      <c r="GB96" s="465"/>
      <c r="GC96" s="465"/>
      <c r="GD96" s="465"/>
      <c r="GE96" s="465"/>
      <c r="GF96" s="465"/>
      <c r="GG96" s="465"/>
      <c r="GH96" s="465"/>
      <c r="GI96" s="465"/>
      <c r="GJ96" s="465"/>
      <c r="GK96" s="465"/>
      <c r="GL96" s="465"/>
      <c r="GM96" s="465"/>
      <c r="GN96" s="465"/>
      <c r="GO96" s="465"/>
      <c r="GP96" s="465"/>
      <c r="GQ96" s="465"/>
      <c r="GR96" s="465"/>
      <c r="GS96" s="465"/>
      <c r="GT96" s="465"/>
      <c r="GU96" s="465"/>
      <c r="GV96" s="465"/>
      <c r="GW96" s="465"/>
      <c r="GX96" s="465"/>
      <c r="GY96" s="465"/>
      <c r="GZ96" s="465"/>
      <c r="HA96" s="465"/>
      <c r="HB96" s="465"/>
      <c r="HC96" s="465"/>
      <c r="HD96" s="465"/>
      <c r="HE96" s="465"/>
      <c r="HF96" s="465"/>
      <c r="HG96" s="465"/>
      <c r="HH96" s="465"/>
      <c r="HI96" s="465"/>
      <c r="HJ96" s="465"/>
      <c r="HK96" s="465"/>
      <c r="HL96" s="465"/>
      <c r="HM96" s="465"/>
      <c r="HN96" s="465"/>
      <c r="HO96" s="465"/>
      <c r="HP96" s="465"/>
      <c r="HQ96" s="465"/>
      <c r="HR96" s="465"/>
      <c r="HS96" s="465"/>
      <c r="HT96" s="465"/>
      <c r="HU96" s="465"/>
      <c r="HV96" s="465"/>
      <c r="HW96" s="465"/>
      <c r="HX96" s="465"/>
      <c r="HY96" s="465"/>
      <c r="HZ96" s="465"/>
      <c r="IA96" s="465"/>
      <c r="IB96" s="465"/>
      <c r="IC96" s="465"/>
      <c r="ID96" s="465"/>
      <c r="IE96" s="465"/>
      <c r="IF96" s="465"/>
      <c r="IG96" s="465"/>
      <c r="IH96" s="465"/>
      <c r="II96" s="465"/>
      <c r="IJ96" s="465"/>
      <c r="IK96" s="465"/>
      <c r="IL96" s="465"/>
      <c r="IM96" s="465"/>
      <c r="IN96" s="465"/>
      <c r="IO96" s="465"/>
      <c r="IP96" s="465"/>
      <c r="IQ96" s="465"/>
      <c r="IR96" s="465"/>
      <c r="IS96" s="465"/>
      <c r="IT96" s="465"/>
      <c r="IU96" s="465"/>
      <c r="IV96" s="465"/>
    </row>
    <row r="97" spans="1:256" s="761" customFormat="1" ht="15">
      <c r="A97" s="862"/>
      <c r="B97" s="1004" t="s">
        <v>484</v>
      </c>
      <c r="C97" s="998"/>
      <c r="D97" s="866"/>
      <c r="E97" s="866"/>
      <c r="F97" s="866"/>
      <c r="G97" s="871">
        <v>3</v>
      </c>
      <c r="I97" s="866"/>
      <c r="J97" s="866"/>
      <c r="K97" s="866"/>
      <c r="L97" s="866"/>
      <c r="N97" s="866"/>
      <c r="O97" s="867"/>
      <c r="P97" s="790"/>
      <c r="Q97" s="866"/>
      <c r="R97" s="867"/>
      <c r="S97" s="790"/>
      <c r="T97" s="866"/>
      <c r="U97" s="867"/>
      <c r="V97" s="790"/>
      <c r="W97" s="866"/>
      <c r="X97" s="867"/>
      <c r="Y97" s="790"/>
      <c r="AA97" s="866"/>
      <c r="AC97" s="790"/>
      <c r="AE97" s="791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Y97" s="465"/>
      <c r="AZ97" s="465"/>
      <c r="BA97" s="465"/>
      <c r="BB97" s="465"/>
      <c r="BC97" s="465"/>
      <c r="BD97" s="465"/>
      <c r="BE97" s="465"/>
      <c r="BF97" s="465"/>
      <c r="BG97" s="465"/>
      <c r="BH97" s="465"/>
      <c r="BI97" s="465"/>
      <c r="BJ97" s="465"/>
      <c r="BK97" s="465"/>
      <c r="BL97" s="465"/>
      <c r="BM97" s="465"/>
      <c r="BN97" s="465"/>
      <c r="BO97" s="465"/>
      <c r="BP97" s="465"/>
      <c r="BQ97" s="465"/>
      <c r="BR97" s="465"/>
      <c r="BS97" s="465"/>
      <c r="BT97" s="465"/>
      <c r="BU97" s="465"/>
      <c r="BV97" s="465"/>
      <c r="BW97" s="465"/>
      <c r="BX97" s="465"/>
      <c r="BY97" s="465"/>
      <c r="BZ97" s="465"/>
      <c r="CA97" s="465"/>
      <c r="CB97" s="465"/>
      <c r="CC97" s="465"/>
      <c r="CD97" s="465"/>
      <c r="CE97" s="465"/>
      <c r="CF97" s="465"/>
      <c r="CG97" s="465"/>
      <c r="CH97" s="465"/>
      <c r="CI97" s="465"/>
      <c r="CJ97" s="465"/>
      <c r="CK97" s="465"/>
      <c r="CL97" s="465"/>
      <c r="CM97" s="465"/>
      <c r="CN97" s="465"/>
      <c r="CO97" s="465"/>
      <c r="CP97" s="465"/>
      <c r="CQ97" s="465"/>
      <c r="CR97" s="465"/>
      <c r="CS97" s="465"/>
      <c r="CT97" s="465"/>
      <c r="CU97" s="465"/>
      <c r="CV97" s="465"/>
      <c r="CW97" s="465"/>
      <c r="CX97" s="465"/>
      <c r="CY97" s="465"/>
      <c r="CZ97" s="465"/>
      <c r="DA97" s="465"/>
      <c r="DB97" s="465"/>
      <c r="DC97" s="465"/>
      <c r="DD97" s="465"/>
      <c r="DE97" s="465"/>
      <c r="DF97" s="465"/>
      <c r="DG97" s="465"/>
      <c r="DH97" s="465"/>
      <c r="DI97" s="465"/>
      <c r="DJ97" s="465"/>
      <c r="DK97" s="465"/>
      <c r="DL97" s="465"/>
      <c r="DM97" s="465"/>
      <c r="DN97" s="465"/>
      <c r="DO97" s="465"/>
      <c r="DP97" s="465"/>
      <c r="DQ97" s="465"/>
      <c r="DR97" s="465"/>
      <c r="DS97" s="465"/>
      <c r="DT97" s="465"/>
      <c r="DU97" s="465"/>
      <c r="DV97" s="465"/>
      <c r="DW97" s="465"/>
      <c r="DX97" s="465"/>
      <c r="DY97" s="465"/>
      <c r="DZ97" s="465"/>
      <c r="EA97" s="465"/>
      <c r="EB97" s="465"/>
      <c r="EC97" s="465"/>
      <c r="ED97" s="465"/>
      <c r="EE97" s="465"/>
      <c r="EF97" s="465"/>
      <c r="EG97" s="465"/>
      <c r="EH97" s="465"/>
      <c r="EI97" s="465"/>
      <c r="EJ97" s="465"/>
      <c r="EK97" s="465"/>
      <c r="EL97" s="465"/>
      <c r="EM97" s="465"/>
      <c r="EN97" s="465"/>
      <c r="EO97" s="465"/>
      <c r="EP97" s="465"/>
      <c r="EQ97" s="465"/>
      <c r="ER97" s="465"/>
      <c r="ES97" s="465"/>
      <c r="ET97" s="465"/>
      <c r="EU97" s="465"/>
      <c r="EV97" s="465"/>
      <c r="EW97" s="465"/>
      <c r="EX97" s="465"/>
      <c r="EY97" s="465"/>
      <c r="EZ97" s="465"/>
      <c r="FA97" s="465"/>
      <c r="FB97" s="465"/>
      <c r="FC97" s="465"/>
      <c r="FD97" s="465"/>
      <c r="FE97" s="465"/>
      <c r="FF97" s="465"/>
      <c r="FG97" s="465"/>
      <c r="FH97" s="465"/>
      <c r="FI97" s="465"/>
      <c r="FJ97" s="465"/>
      <c r="FK97" s="465"/>
      <c r="FL97" s="465"/>
      <c r="FM97" s="465"/>
      <c r="FN97" s="465"/>
      <c r="FO97" s="465"/>
      <c r="FP97" s="465"/>
      <c r="FQ97" s="465"/>
      <c r="FR97" s="465"/>
      <c r="FS97" s="465"/>
      <c r="FT97" s="465"/>
      <c r="FU97" s="465"/>
      <c r="FV97" s="465"/>
      <c r="FW97" s="465"/>
      <c r="FX97" s="465"/>
      <c r="FY97" s="465"/>
      <c r="FZ97" s="465"/>
      <c r="GA97" s="465"/>
      <c r="GB97" s="465"/>
      <c r="GC97" s="465"/>
      <c r="GD97" s="465"/>
      <c r="GE97" s="465"/>
      <c r="GF97" s="465"/>
      <c r="GG97" s="465"/>
      <c r="GH97" s="465"/>
      <c r="GI97" s="465"/>
      <c r="GJ97" s="465"/>
      <c r="GK97" s="465"/>
      <c r="GL97" s="465"/>
      <c r="GM97" s="465"/>
      <c r="GN97" s="465"/>
      <c r="GO97" s="465"/>
      <c r="GP97" s="465"/>
      <c r="GQ97" s="465"/>
      <c r="GR97" s="465"/>
      <c r="GS97" s="465"/>
      <c r="GT97" s="465"/>
      <c r="GU97" s="465"/>
      <c r="GV97" s="465"/>
      <c r="GW97" s="465"/>
      <c r="GX97" s="465"/>
      <c r="GY97" s="465"/>
      <c r="GZ97" s="465"/>
      <c r="HA97" s="465"/>
      <c r="HB97" s="465"/>
      <c r="HC97" s="465"/>
      <c r="HD97" s="465"/>
      <c r="HE97" s="465"/>
      <c r="HF97" s="465"/>
      <c r="HG97" s="465"/>
      <c r="HH97" s="465"/>
      <c r="HI97" s="465"/>
      <c r="HJ97" s="465"/>
      <c r="HK97" s="465"/>
      <c r="HL97" s="465"/>
      <c r="HM97" s="465"/>
      <c r="HN97" s="465"/>
      <c r="HO97" s="465"/>
      <c r="HP97" s="465"/>
      <c r="HQ97" s="465"/>
      <c r="HR97" s="465"/>
      <c r="HS97" s="465"/>
      <c r="HT97" s="465"/>
      <c r="HU97" s="465"/>
      <c r="HV97" s="465"/>
      <c r="HW97" s="465"/>
      <c r="HX97" s="465"/>
      <c r="HY97" s="465"/>
      <c r="HZ97" s="465"/>
      <c r="IA97" s="465"/>
      <c r="IB97" s="465"/>
      <c r="IC97" s="465"/>
      <c r="ID97" s="465"/>
      <c r="IE97" s="465"/>
      <c r="IF97" s="465"/>
      <c r="IG97" s="465"/>
      <c r="IH97" s="465"/>
      <c r="II97" s="465"/>
      <c r="IJ97" s="465"/>
      <c r="IK97" s="465"/>
      <c r="IL97" s="465"/>
      <c r="IM97" s="465"/>
      <c r="IN97" s="465"/>
      <c r="IO97" s="465"/>
      <c r="IP97" s="465"/>
      <c r="IQ97" s="465"/>
      <c r="IR97" s="465"/>
      <c r="IS97" s="465"/>
      <c r="IT97" s="465"/>
      <c r="IU97" s="465"/>
      <c r="IV97" s="465"/>
    </row>
    <row r="98" spans="1:256" s="761" customFormat="1" ht="15">
      <c r="A98" s="862"/>
      <c r="B98" s="918" t="s">
        <v>485</v>
      </c>
      <c r="C98" s="998"/>
      <c r="D98" s="866"/>
      <c r="E98" s="866"/>
      <c r="F98" s="866"/>
      <c r="G98" s="871">
        <v>3</v>
      </c>
      <c r="I98" s="866"/>
      <c r="J98" s="866"/>
      <c r="K98" s="866"/>
      <c r="L98" s="866"/>
      <c r="N98" s="866"/>
      <c r="O98" s="867"/>
      <c r="P98" s="790"/>
      <c r="Q98" s="866"/>
      <c r="R98" s="867"/>
      <c r="S98" s="790"/>
      <c r="T98" s="866"/>
      <c r="U98" s="867"/>
      <c r="V98" s="790"/>
      <c r="W98" s="866"/>
      <c r="X98" s="867"/>
      <c r="Y98" s="790"/>
      <c r="AA98" s="866"/>
      <c r="AC98" s="790"/>
      <c r="AE98" s="791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465"/>
      <c r="AS98" s="465"/>
      <c r="AT98" s="465"/>
      <c r="AU98" s="465"/>
      <c r="AV98" s="465"/>
      <c r="AY98" s="465"/>
      <c r="AZ98" s="465"/>
      <c r="BA98" s="465"/>
      <c r="BB98" s="465"/>
      <c r="BC98" s="465"/>
      <c r="BD98" s="465"/>
      <c r="BE98" s="465"/>
      <c r="BF98" s="465"/>
      <c r="BG98" s="465"/>
      <c r="BH98" s="465"/>
      <c r="BI98" s="465"/>
      <c r="BJ98" s="465"/>
      <c r="BK98" s="465"/>
      <c r="BL98" s="465"/>
      <c r="BM98" s="465"/>
      <c r="BN98" s="465"/>
      <c r="BO98" s="465"/>
      <c r="BP98" s="465"/>
      <c r="BQ98" s="465"/>
      <c r="BR98" s="465"/>
      <c r="BS98" s="465"/>
      <c r="BT98" s="465"/>
      <c r="BU98" s="465"/>
      <c r="BV98" s="465"/>
      <c r="BW98" s="465"/>
      <c r="BX98" s="465"/>
      <c r="BY98" s="465"/>
      <c r="BZ98" s="465"/>
      <c r="CA98" s="465"/>
      <c r="CB98" s="465"/>
      <c r="CC98" s="465"/>
      <c r="CD98" s="465"/>
      <c r="CE98" s="465"/>
      <c r="CF98" s="465"/>
      <c r="CG98" s="465"/>
      <c r="CH98" s="465"/>
      <c r="CI98" s="465"/>
      <c r="CJ98" s="465"/>
      <c r="CK98" s="465"/>
      <c r="CL98" s="465"/>
      <c r="CM98" s="465"/>
      <c r="CN98" s="465"/>
      <c r="CO98" s="465"/>
      <c r="CP98" s="465"/>
      <c r="CQ98" s="465"/>
      <c r="CR98" s="465"/>
      <c r="CS98" s="465"/>
      <c r="CT98" s="465"/>
      <c r="CU98" s="465"/>
      <c r="CV98" s="465"/>
      <c r="CW98" s="465"/>
      <c r="CX98" s="465"/>
      <c r="CY98" s="465"/>
      <c r="CZ98" s="465"/>
      <c r="DA98" s="465"/>
      <c r="DB98" s="465"/>
      <c r="DC98" s="465"/>
      <c r="DD98" s="465"/>
      <c r="DE98" s="465"/>
      <c r="DF98" s="465"/>
      <c r="DG98" s="465"/>
      <c r="DH98" s="465"/>
      <c r="DI98" s="465"/>
      <c r="DJ98" s="465"/>
      <c r="DK98" s="465"/>
      <c r="DL98" s="465"/>
      <c r="DM98" s="465"/>
      <c r="DN98" s="465"/>
      <c r="DO98" s="465"/>
      <c r="DP98" s="465"/>
      <c r="DQ98" s="465"/>
      <c r="DR98" s="465"/>
      <c r="DS98" s="465"/>
      <c r="DT98" s="465"/>
      <c r="DU98" s="465"/>
      <c r="DV98" s="465"/>
      <c r="DW98" s="465"/>
      <c r="DX98" s="465"/>
      <c r="DY98" s="465"/>
      <c r="DZ98" s="465"/>
      <c r="EA98" s="465"/>
      <c r="EB98" s="465"/>
      <c r="EC98" s="465"/>
      <c r="ED98" s="465"/>
      <c r="EE98" s="465"/>
      <c r="EF98" s="465"/>
      <c r="EG98" s="465"/>
      <c r="EH98" s="465"/>
      <c r="EI98" s="465"/>
      <c r="EJ98" s="465"/>
      <c r="EK98" s="465"/>
      <c r="EL98" s="465"/>
      <c r="EM98" s="465"/>
      <c r="EN98" s="465"/>
      <c r="EO98" s="465"/>
      <c r="EP98" s="465"/>
      <c r="EQ98" s="465"/>
      <c r="ER98" s="465"/>
      <c r="ES98" s="465"/>
      <c r="ET98" s="465"/>
      <c r="EU98" s="465"/>
      <c r="EV98" s="465"/>
      <c r="EW98" s="465"/>
      <c r="EX98" s="465"/>
      <c r="EY98" s="465"/>
      <c r="EZ98" s="465"/>
      <c r="FA98" s="465"/>
      <c r="FB98" s="465"/>
      <c r="FC98" s="465"/>
      <c r="FD98" s="465"/>
      <c r="FE98" s="465"/>
      <c r="FF98" s="465"/>
      <c r="FG98" s="465"/>
      <c r="FH98" s="465"/>
      <c r="FI98" s="465"/>
      <c r="FJ98" s="465"/>
      <c r="FK98" s="465"/>
      <c r="FL98" s="465"/>
      <c r="FM98" s="465"/>
      <c r="FN98" s="465"/>
      <c r="FO98" s="465"/>
      <c r="FP98" s="465"/>
      <c r="FQ98" s="465"/>
      <c r="FR98" s="465"/>
      <c r="FS98" s="465"/>
      <c r="FT98" s="465"/>
      <c r="FU98" s="465"/>
      <c r="FV98" s="465"/>
      <c r="FW98" s="465"/>
      <c r="FX98" s="465"/>
      <c r="FY98" s="465"/>
      <c r="FZ98" s="465"/>
      <c r="GA98" s="465"/>
      <c r="GB98" s="465"/>
      <c r="GC98" s="465"/>
      <c r="GD98" s="465"/>
      <c r="GE98" s="465"/>
      <c r="GF98" s="465"/>
      <c r="GG98" s="465"/>
      <c r="GH98" s="465"/>
      <c r="GI98" s="465"/>
      <c r="GJ98" s="465"/>
      <c r="GK98" s="465"/>
      <c r="GL98" s="465"/>
      <c r="GM98" s="465"/>
      <c r="GN98" s="465"/>
      <c r="GO98" s="465"/>
      <c r="GP98" s="465"/>
      <c r="GQ98" s="465"/>
      <c r="GR98" s="465"/>
      <c r="GS98" s="465"/>
      <c r="GT98" s="465"/>
      <c r="GU98" s="465"/>
      <c r="GV98" s="465"/>
      <c r="GW98" s="465"/>
      <c r="GX98" s="465"/>
      <c r="GY98" s="465"/>
      <c r="GZ98" s="465"/>
      <c r="HA98" s="465"/>
      <c r="HB98" s="465"/>
      <c r="HC98" s="465"/>
      <c r="HD98" s="465"/>
      <c r="HE98" s="465"/>
      <c r="HF98" s="465"/>
      <c r="HG98" s="465"/>
      <c r="HH98" s="465"/>
      <c r="HI98" s="465"/>
      <c r="HJ98" s="465"/>
      <c r="HK98" s="465"/>
      <c r="HL98" s="465"/>
      <c r="HM98" s="465"/>
      <c r="HN98" s="465"/>
      <c r="HO98" s="465"/>
      <c r="HP98" s="465"/>
      <c r="HQ98" s="465"/>
      <c r="HR98" s="465"/>
      <c r="HS98" s="465"/>
      <c r="HT98" s="465"/>
      <c r="HU98" s="465"/>
      <c r="HV98" s="465"/>
      <c r="HW98" s="465"/>
      <c r="HX98" s="465"/>
      <c r="HY98" s="465"/>
      <c r="HZ98" s="465"/>
      <c r="IA98" s="465"/>
      <c r="IB98" s="465"/>
      <c r="IC98" s="465"/>
      <c r="ID98" s="465"/>
      <c r="IE98" s="465"/>
      <c r="IF98" s="465"/>
      <c r="IG98" s="465"/>
      <c r="IH98" s="465"/>
      <c r="II98" s="465"/>
      <c r="IJ98" s="465"/>
      <c r="IK98" s="465"/>
      <c r="IL98" s="465"/>
      <c r="IM98" s="465"/>
      <c r="IN98" s="465"/>
      <c r="IO98" s="465"/>
      <c r="IP98" s="465"/>
      <c r="IQ98" s="465"/>
      <c r="IR98" s="465"/>
      <c r="IS98" s="465"/>
      <c r="IT98" s="465"/>
      <c r="IU98" s="465"/>
      <c r="IV98" s="465"/>
    </row>
    <row r="99" spans="1:256" s="41" customFormat="1" ht="15">
      <c r="A99" s="862"/>
      <c r="B99" s="1005" t="s">
        <v>486</v>
      </c>
      <c r="C99" s="999"/>
      <c r="D99" s="523"/>
      <c r="E99" s="523"/>
      <c r="F99" s="265"/>
      <c r="G99" s="870">
        <v>3</v>
      </c>
      <c r="H99" s="530"/>
      <c r="I99" s="792"/>
      <c r="J99" s="657"/>
      <c r="K99" s="523"/>
      <c r="L99" s="657"/>
      <c r="M99" s="786"/>
      <c r="N99" s="179"/>
      <c r="O99" s="1419"/>
      <c r="P99" s="1420"/>
      <c r="Q99" s="793"/>
      <c r="R99" s="1466"/>
      <c r="S99" s="1467"/>
      <c r="T99" s="793"/>
      <c r="U99" s="1466"/>
      <c r="V99" s="1467"/>
      <c r="W99" s="794"/>
      <c r="X99" s="1425"/>
      <c r="Y99" s="1426"/>
      <c r="Z99" s="757"/>
      <c r="AA99" s="847"/>
      <c r="AB99" s="789"/>
      <c r="AC99" s="200"/>
      <c r="AE99" s="258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s="41" customFormat="1" ht="15">
      <c r="A100" s="862"/>
      <c r="B100" s="1005" t="s">
        <v>270</v>
      </c>
      <c r="C100" s="1000"/>
      <c r="D100" s="524"/>
      <c r="E100" s="523"/>
      <c r="F100" s="265"/>
      <c r="G100" s="870">
        <v>3</v>
      </c>
      <c r="H100" s="530"/>
      <c r="I100" s="524"/>
      <c r="J100" s="525"/>
      <c r="K100" s="523"/>
      <c r="L100" s="657"/>
      <c r="M100" s="786"/>
      <c r="N100" s="215"/>
      <c r="O100" s="1419"/>
      <c r="P100" s="1420"/>
      <c r="Q100" s="494"/>
      <c r="R100" s="1466"/>
      <c r="S100" s="1467"/>
      <c r="T100" s="494"/>
      <c r="U100" s="1466"/>
      <c r="V100" s="1467"/>
      <c r="W100" s="757"/>
      <c r="X100" s="1489"/>
      <c r="Y100" s="1489"/>
      <c r="Z100" s="757"/>
      <c r="AA100" s="785"/>
      <c r="AB100" s="789"/>
      <c r="AC100" s="200"/>
      <c r="AE100" s="258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50" s="798" customFormat="1" ht="17.25" customHeight="1" thickBot="1">
      <c r="A101" s="863"/>
      <c r="B101" s="1006" t="s">
        <v>479</v>
      </c>
      <c r="C101" s="628"/>
      <c r="D101" s="215"/>
      <c r="E101" s="215"/>
      <c r="F101" s="795"/>
      <c r="G101" s="841">
        <v>3</v>
      </c>
      <c r="H101" s="530"/>
      <c r="I101" s="733"/>
      <c r="J101" s="733"/>
      <c r="K101" s="530"/>
      <c r="L101" s="733"/>
      <c r="M101" s="796"/>
      <c r="N101" s="215"/>
      <c r="O101" s="1419"/>
      <c r="P101" s="1420"/>
      <c r="Q101" s="494"/>
      <c r="R101" s="1466"/>
      <c r="S101" s="1467"/>
      <c r="T101" s="494"/>
      <c r="U101" s="1466"/>
      <c r="V101" s="1467"/>
      <c r="W101" s="797"/>
      <c r="X101" s="1489"/>
      <c r="Y101" s="1489"/>
      <c r="Z101" s="757"/>
      <c r="AA101" s="797"/>
      <c r="AB101" s="751"/>
      <c r="AE101" s="799"/>
      <c r="AW101" s="800"/>
      <c r="AX101" s="800"/>
    </row>
    <row r="102" spans="1:50" s="55" customFormat="1" ht="17.25" customHeight="1" thickBot="1">
      <c r="A102" s="1453" t="s">
        <v>488</v>
      </c>
      <c r="B102" s="1454"/>
      <c r="C102" s="1455"/>
      <c r="D102" s="1455"/>
      <c r="E102" s="1455"/>
      <c r="F102" s="1456"/>
      <c r="G102" s="896">
        <v>9</v>
      </c>
      <c r="H102" s="889">
        <f>G102*30</f>
        <v>270</v>
      </c>
      <c r="I102" s="889">
        <v>12</v>
      </c>
      <c r="J102" s="889"/>
      <c r="K102" s="889"/>
      <c r="L102" s="889"/>
      <c r="M102" s="889"/>
      <c r="N102" s="889"/>
      <c r="O102" s="1618"/>
      <c r="P102" s="1619"/>
      <c r="Q102" s="889"/>
      <c r="R102" s="1457" t="s">
        <v>134</v>
      </c>
      <c r="S102" s="1457"/>
      <c r="T102" s="889" t="s">
        <v>134</v>
      </c>
      <c r="U102" s="1457" t="s">
        <v>134</v>
      </c>
      <c r="V102" s="1457"/>
      <c r="W102" s="889"/>
      <c r="X102" s="1433"/>
      <c r="Y102" s="1434"/>
      <c r="Z102" s="889"/>
      <c r="AA102" s="889"/>
      <c r="AB102" s="889"/>
      <c r="AC102" s="64"/>
      <c r="AE102" s="259"/>
      <c r="AI102" s="38"/>
      <c r="AJ102" s="464"/>
      <c r="AW102" s="485"/>
      <c r="AX102" s="485"/>
    </row>
    <row r="103" spans="1:50" s="55" customFormat="1" ht="17.25" customHeight="1" thickBot="1">
      <c r="A103" s="872"/>
      <c r="B103" s="1617" t="s">
        <v>396</v>
      </c>
      <c r="C103" s="1617"/>
      <c r="D103" s="1617"/>
      <c r="E103" s="1617"/>
      <c r="F103" s="1617"/>
      <c r="G103" s="1617"/>
      <c r="H103" s="1617"/>
      <c r="I103" s="1617"/>
      <c r="J103" s="1617"/>
      <c r="K103" s="1617"/>
      <c r="L103" s="1617"/>
      <c r="M103" s="1617"/>
      <c r="N103" s="1617"/>
      <c r="O103" s="1617"/>
      <c r="P103" s="1617"/>
      <c r="Q103" s="1617"/>
      <c r="R103" s="1617"/>
      <c r="S103" s="1617"/>
      <c r="T103" s="1617"/>
      <c r="U103" s="1617"/>
      <c r="V103" s="1617"/>
      <c r="W103" s="1617"/>
      <c r="X103" s="1617"/>
      <c r="Y103" s="1617"/>
      <c r="Z103" s="1617"/>
      <c r="AA103" s="1617"/>
      <c r="AB103" s="1617"/>
      <c r="AC103" s="64"/>
      <c r="AE103" s="259"/>
      <c r="AI103" s="38"/>
      <c r="AJ103" s="464"/>
      <c r="AW103" s="485"/>
      <c r="AX103" s="485"/>
    </row>
    <row r="104" spans="1:50" s="55" customFormat="1" ht="17.25" customHeight="1">
      <c r="A104" s="642"/>
      <c r="B104" s="1616" t="s">
        <v>510</v>
      </c>
      <c r="C104" s="1616"/>
      <c r="D104" s="1616"/>
      <c r="E104" s="1616"/>
      <c r="F104" s="1616"/>
      <c r="G104" s="1616"/>
      <c r="H104" s="1616"/>
      <c r="I104" s="1616"/>
      <c r="J104" s="1616"/>
      <c r="K104" s="1616"/>
      <c r="L104" s="1616"/>
      <c r="M104" s="1616"/>
      <c r="N104" s="1616"/>
      <c r="O104" s="1616"/>
      <c r="P104" s="1616"/>
      <c r="Q104" s="1616"/>
      <c r="R104" s="1616"/>
      <c r="S104" s="1616"/>
      <c r="T104" s="1616"/>
      <c r="U104" s="1616"/>
      <c r="V104" s="1616"/>
      <c r="W104" s="1616"/>
      <c r="X104" s="1616"/>
      <c r="Y104" s="1616"/>
      <c r="Z104" s="1616"/>
      <c r="AA104" s="1616"/>
      <c r="AB104" s="1616"/>
      <c r="AE104" s="259"/>
      <c r="AI104" s="38"/>
      <c r="AJ104" s="464"/>
      <c r="AW104" s="485"/>
      <c r="AX104" s="485"/>
    </row>
    <row r="105" spans="1:50" s="55" customFormat="1" ht="17.25" customHeight="1">
      <c r="A105" s="494" t="s">
        <v>398</v>
      </c>
      <c r="B105" s="481" t="s">
        <v>481</v>
      </c>
      <c r="C105" s="481"/>
      <c r="D105" s="487">
        <v>5</v>
      </c>
      <c r="E105" s="481"/>
      <c r="F105" s="481"/>
      <c r="G105" s="865">
        <v>8</v>
      </c>
      <c r="H105" s="480"/>
      <c r="I105" s="480"/>
      <c r="J105" s="494"/>
      <c r="K105" s="485"/>
      <c r="L105" s="480"/>
      <c r="M105" s="786"/>
      <c r="N105" s="481"/>
      <c r="O105" s="1431"/>
      <c r="P105" s="1432"/>
      <c r="Q105" s="481"/>
      <c r="R105" s="1431"/>
      <c r="S105" s="1432"/>
      <c r="T105" s="494" t="s">
        <v>508</v>
      </c>
      <c r="U105" s="1431"/>
      <c r="V105" s="1432"/>
      <c r="W105" s="481"/>
      <c r="X105" s="1431"/>
      <c r="Y105" s="1432"/>
      <c r="Z105" s="481"/>
      <c r="AA105" s="481"/>
      <c r="AB105" s="481"/>
      <c r="AC105" s="64"/>
      <c r="AE105" s="259"/>
      <c r="AI105" s="38"/>
      <c r="AJ105" s="464"/>
      <c r="AW105" s="485"/>
      <c r="AX105" s="485"/>
    </row>
    <row r="106" spans="1:50" s="55" customFormat="1" ht="17.25" customHeight="1">
      <c r="A106" s="481"/>
      <c r="B106" s="842" t="s">
        <v>57</v>
      </c>
      <c r="C106" s="485"/>
      <c r="D106" s="905">
        <v>5</v>
      </c>
      <c r="E106" s="485"/>
      <c r="F106" s="485"/>
      <c r="G106" s="884">
        <v>4</v>
      </c>
      <c r="H106" s="479">
        <f>G106*30</f>
        <v>120</v>
      </c>
      <c r="I106" s="479">
        <v>8</v>
      </c>
      <c r="J106" s="482" t="s">
        <v>135</v>
      </c>
      <c r="K106" s="485"/>
      <c r="L106" s="479"/>
      <c r="M106" s="825">
        <f>H106-I106</f>
        <v>112</v>
      </c>
      <c r="N106" s="485"/>
      <c r="O106" s="1609"/>
      <c r="P106" s="1609"/>
      <c r="Q106" s="485"/>
      <c r="R106" s="1609"/>
      <c r="S106" s="1609"/>
      <c r="T106" s="482" t="s">
        <v>135</v>
      </c>
      <c r="U106" s="1468"/>
      <c r="V106" s="1468"/>
      <c r="W106" s="485"/>
      <c r="X106" s="1421"/>
      <c r="Y106" s="1422"/>
      <c r="Z106" s="485"/>
      <c r="AA106" s="485"/>
      <c r="AB106" s="485"/>
      <c r="AE106" s="259"/>
      <c r="AI106" s="38"/>
      <c r="AJ106" s="464"/>
      <c r="AW106" s="485"/>
      <c r="AX106" s="485"/>
    </row>
    <row r="107" spans="1:50" s="55" customFormat="1" ht="17.25" customHeight="1">
      <c r="A107" s="483"/>
      <c r="B107" s="995" t="s">
        <v>412</v>
      </c>
      <c r="C107" s="827"/>
      <c r="D107" s="827">
        <v>5</v>
      </c>
      <c r="E107" s="827"/>
      <c r="F107" s="827"/>
      <c r="G107" s="493">
        <v>4</v>
      </c>
      <c r="H107" s="479">
        <f>G107*30</f>
        <v>120</v>
      </c>
      <c r="I107" s="479">
        <v>8</v>
      </c>
      <c r="J107" s="482" t="s">
        <v>135</v>
      </c>
      <c r="K107" s="485"/>
      <c r="L107" s="479"/>
      <c r="M107" s="825">
        <f>H107-I107</f>
        <v>112</v>
      </c>
      <c r="N107" s="482"/>
      <c r="O107" s="753"/>
      <c r="P107" s="754"/>
      <c r="Q107" s="482"/>
      <c r="R107" s="891"/>
      <c r="S107" s="812"/>
      <c r="T107" s="482" t="s">
        <v>135</v>
      </c>
      <c r="U107" s="1414"/>
      <c r="V107" s="1415"/>
      <c r="W107" s="484"/>
      <c r="X107" s="892"/>
      <c r="Y107" s="893"/>
      <c r="Z107" s="739"/>
      <c r="AA107" s="739"/>
      <c r="AB107" s="809"/>
      <c r="AE107" s="259"/>
      <c r="AI107" s="38"/>
      <c r="AJ107" s="464"/>
      <c r="AW107" s="485"/>
      <c r="AX107" s="485"/>
    </row>
    <row r="108" spans="1:50" s="55" customFormat="1" ht="34.5" customHeight="1">
      <c r="A108" s="481"/>
      <c r="B108" s="906" t="s">
        <v>490</v>
      </c>
      <c r="C108" s="827"/>
      <c r="D108" s="905">
        <v>5</v>
      </c>
      <c r="E108" s="827"/>
      <c r="F108" s="827"/>
      <c r="G108" s="493">
        <v>4</v>
      </c>
      <c r="H108" s="479">
        <f>G108*30</f>
        <v>120</v>
      </c>
      <c r="I108" s="479"/>
      <c r="J108" s="482"/>
      <c r="K108" s="483"/>
      <c r="L108" s="482"/>
      <c r="M108" s="828"/>
      <c r="N108" s="482"/>
      <c r="O108" s="1419"/>
      <c r="P108" s="1420"/>
      <c r="Q108" s="482"/>
      <c r="R108" s="1414"/>
      <c r="S108" s="1415"/>
      <c r="T108" s="482"/>
      <c r="U108" s="1468"/>
      <c r="V108" s="1468"/>
      <c r="W108" s="484"/>
      <c r="X108" s="1469"/>
      <c r="Y108" s="1470"/>
      <c r="Z108" s="739"/>
      <c r="AA108" s="739"/>
      <c r="AB108" s="809"/>
      <c r="AE108" s="259"/>
      <c r="AI108" s="38"/>
      <c r="AJ108" s="464"/>
      <c r="AW108" s="485"/>
      <c r="AX108" s="485"/>
    </row>
    <row r="109" spans="1:50" s="55" customFormat="1" ht="17.25" customHeight="1">
      <c r="A109" s="642"/>
      <c r="B109" s="907" t="s">
        <v>479</v>
      </c>
      <c r="C109" s="481"/>
      <c r="D109" s="905">
        <v>5</v>
      </c>
      <c r="E109" s="483"/>
      <c r="F109" s="483"/>
      <c r="G109" s="493">
        <v>4</v>
      </c>
      <c r="H109" s="479">
        <f>G109*30</f>
        <v>120</v>
      </c>
      <c r="I109" s="481"/>
      <c r="J109" s="481"/>
      <c r="K109" s="481"/>
      <c r="L109" s="481"/>
      <c r="M109" s="481"/>
      <c r="N109" s="481"/>
      <c r="O109" s="1431"/>
      <c r="P109" s="1432"/>
      <c r="Q109" s="481"/>
      <c r="R109" s="1431"/>
      <c r="S109" s="1432"/>
      <c r="T109" s="481"/>
      <c r="U109" s="1431"/>
      <c r="V109" s="1432"/>
      <c r="W109" s="481"/>
      <c r="X109" s="1431"/>
      <c r="Y109" s="1432"/>
      <c r="Z109" s="481"/>
      <c r="AA109" s="481"/>
      <c r="AB109" s="481"/>
      <c r="AE109" s="259"/>
      <c r="AI109" s="38"/>
      <c r="AJ109" s="464"/>
      <c r="AW109" s="485"/>
      <c r="AX109" s="485"/>
    </row>
    <row r="110" spans="1:50" s="55" customFormat="1" ht="17.25" customHeight="1">
      <c r="A110" s="642"/>
      <c r="B110" s="1431" t="s">
        <v>509</v>
      </c>
      <c r="C110" s="1610"/>
      <c r="D110" s="1610"/>
      <c r="E110" s="1610"/>
      <c r="F110" s="1610"/>
      <c r="G110" s="1610"/>
      <c r="H110" s="1610"/>
      <c r="I110" s="1610"/>
      <c r="J110" s="1610"/>
      <c r="K110" s="1610"/>
      <c r="L110" s="1610"/>
      <c r="M110" s="1610"/>
      <c r="N110" s="1610"/>
      <c r="O110" s="1610"/>
      <c r="P110" s="1610"/>
      <c r="Q110" s="1610"/>
      <c r="R110" s="1610"/>
      <c r="S110" s="1610"/>
      <c r="T110" s="1610"/>
      <c r="U110" s="1610"/>
      <c r="V110" s="1610"/>
      <c r="W110" s="1610"/>
      <c r="X110" s="1610"/>
      <c r="Y110" s="1610"/>
      <c r="Z110" s="1610"/>
      <c r="AA110" s="1610"/>
      <c r="AB110" s="1432"/>
      <c r="AE110" s="259"/>
      <c r="AI110" s="38"/>
      <c r="AJ110" s="464"/>
      <c r="AW110" s="485"/>
      <c r="AX110" s="485"/>
    </row>
    <row r="111" spans="1:50" s="55" customFormat="1" ht="17.25" customHeight="1">
      <c r="A111" s="895" t="s">
        <v>400</v>
      </c>
      <c r="B111" s="902" t="s">
        <v>511</v>
      </c>
      <c r="C111" s="903"/>
      <c r="D111" s="903"/>
      <c r="E111" s="903"/>
      <c r="F111" s="903"/>
      <c r="G111" s="865">
        <v>12</v>
      </c>
      <c r="H111" s="797"/>
      <c r="I111" s="797"/>
      <c r="J111" s="797"/>
      <c r="K111" s="797"/>
      <c r="L111" s="797"/>
      <c r="M111" s="797"/>
      <c r="N111" s="797"/>
      <c r="O111" s="1423"/>
      <c r="P111" s="1424"/>
      <c r="Q111" s="797"/>
      <c r="R111" s="1423"/>
      <c r="S111" s="1424"/>
      <c r="T111" s="797"/>
      <c r="U111" s="1425" t="s">
        <v>238</v>
      </c>
      <c r="V111" s="1426"/>
      <c r="W111" s="797"/>
      <c r="X111" s="1423"/>
      <c r="Y111" s="1424"/>
      <c r="Z111" s="797"/>
      <c r="AA111" s="797"/>
      <c r="AB111" s="797"/>
      <c r="AC111" s="64"/>
      <c r="AE111" s="259"/>
      <c r="AI111" s="38"/>
      <c r="AJ111" s="464"/>
      <c r="AW111" s="485"/>
      <c r="AX111" s="485"/>
    </row>
    <row r="112" spans="1:50" s="55" customFormat="1" ht="17.25" customHeight="1">
      <c r="A112" s="494"/>
      <c r="B112" s="911" t="s">
        <v>409</v>
      </c>
      <c r="C112" s="897"/>
      <c r="D112" s="913">
        <v>6</v>
      </c>
      <c r="E112" s="897"/>
      <c r="F112" s="897"/>
      <c r="G112" s="914">
        <v>6</v>
      </c>
      <c r="H112" s="915">
        <f aca="true" t="shared" si="12" ref="H112:H117">G112*30</f>
        <v>180</v>
      </c>
      <c r="I112" s="915">
        <v>8</v>
      </c>
      <c r="J112" s="899" t="s">
        <v>134</v>
      </c>
      <c r="K112" s="766"/>
      <c r="L112" s="915" t="s">
        <v>386</v>
      </c>
      <c r="M112" s="916">
        <f>H112-I112</f>
        <v>172</v>
      </c>
      <c r="N112" s="899"/>
      <c r="O112" s="1490"/>
      <c r="P112" s="1491"/>
      <c r="Q112" s="899"/>
      <c r="R112" s="1607"/>
      <c r="S112" s="1608"/>
      <c r="T112" s="899"/>
      <c r="U112" s="1428" t="s">
        <v>97</v>
      </c>
      <c r="V112" s="1428"/>
      <c r="W112" s="917"/>
      <c r="X112" s="1427"/>
      <c r="Y112" s="1427"/>
      <c r="Z112" s="900"/>
      <c r="AA112" s="900"/>
      <c r="AB112" s="901"/>
      <c r="AC112" s="64"/>
      <c r="AE112" s="259"/>
      <c r="AI112" s="38"/>
      <c r="AJ112" s="464"/>
      <c r="AW112" s="485"/>
      <c r="AX112" s="485"/>
    </row>
    <row r="113" spans="1:50" s="55" customFormat="1" ht="17.25" customHeight="1">
      <c r="A113" s="494"/>
      <c r="B113" s="987" t="s">
        <v>489</v>
      </c>
      <c r="C113" s="990"/>
      <c r="D113" s="988">
        <v>6</v>
      </c>
      <c r="E113" s="991"/>
      <c r="F113" s="988"/>
      <c r="G113" s="993">
        <v>3</v>
      </c>
      <c r="H113" s="479">
        <f t="shared" si="12"/>
        <v>90</v>
      </c>
      <c r="I113" s="479">
        <v>4</v>
      </c>
      <c r="J113" s="482" t="s">
        <v>134</v>
      </c>
      <c r="K113" s="483"/>
      <c r="L113" s="479"/>
      <c r="M113" s="828">
        <f>H113-I113</f>
        <v>86</v>
      </c>
      <c r="N113" s="482"/>
      <c r="O113" s="1419"/>
      <c r="P113" s="1420"/>
      <c r="Q113" s="482"/>
      <c r="R113" s="1414"/>
      <c r="S113" s="1415"/>
      <c r="T113" s="482"/>
      <c r="U113" s="1468" t="s">
        <v>134</v>
      </c>
      <c r="V113" s="1468"/>
      <c r="W113" s="484"/>
      <c r="X113" s="1425"/>
      <c r="Y113" s="1426"/>
      <c r="Z113" s="757"/>
      <c r="AA113" s="757"/>
      <c r="AB113" s="785"/>
      <c r="AC113" s="64"/>
      <c r="AE113" s="259"/>
      <c r="AI113" s="38"/>
      <c r="AJ113" s="464"/>
      <c r="AW113" s="485"/>
      <c r="AX113" s="485"/>
    </row>
    <row r="114" spans="1:50" s="55" customFormat="1" ht="17.25" customHeight="1">
      <c r="A114" s="758"/>
      <c r="B114" s="906" t="s">
        <v>491</v>
      </c>
      <c r="C114" s="994"/>
      <c r="D114" s="827">
        <v>6</v>
      </c>
      <c r="E114" s="827"/>
      <c r="F114" s="986"/>
      <c r="G114" s="493">
        <v>3</v>
      </c>
      <c r="H114" s="479">
        <f t="shared" si="12"/>
        <v>90</v>
      </c>
      <c r="I114" s="479">
        <v>4</v>
      </c>
      <c r="J114" s="482" t="s">
        <v>134</v>
      </c>
      <c r="K114" s="483"/>
      <c r="L114" s="479"/>
      <c r="M114" s="828">
        <f>H114-I114</f>
        <v>86</v>
      </c>
      <c r="N114" s="482"/>
      <c r="O114" s="1419"/>
      <c r="P114" s="1420"/>
      <c r="Q114" s="482"/>
      <c r="R114" s="1414"/>
      <c r="S114" s="1415"/>
      <c r="T114" s="482"/>
      <c r="U114" s="1468" t="s">
        <v>134</v>
      </c>
      <c r="V114" s="1468"/>
      <c r="W114" s="484"/>
      <c r="X114" s="1425"/>
      <c r="Y114" s="1426"/>
      <c r="Z114" s="757"/>
      <c r="AA114" s="757"/>
      <c r="AB114" s="785"/>
      <c r="AC114" s="64"/>
      <c r="AE114" s="259"/>
      <c r="AI114" s="38"/>
      <c r="AJ114" s="464"/>
      <c r="AW114" s="485"/>
      <c r="AX114" s="485"/>
    </row>
    <row r="115" spans="1:50" s="55" customFormat="1" ht="17.25" customHeight="1">
      <c r="A115" s="758"/>
      <c r="B115" s="810" t="s">
        <v>492</v>
      </c>
      <c r="C115" s="890"/>
      <c r="D115" s="996">
        <v>6</v>
      </c>
      <c r="E115" s="996"/>
      <c r="F115" s="992"/>
      <c r="G115" s="914">
        <v>3</v>
      </c>
      <c r="H115" s="479">
        <f t="shared" si="12"/>
        <v>90</v>
      </c>
      <c r="I115" s="479"/>
      <c r="J115" s="482"/>
      <c r="K115" s="483"/>
      <c r="L115" s="482"/>
      <c r="M115" s="828"/>
      <c r="N115" s="482"/>
      <c r="O115" s="753"/>
      <c r="P115" s="754"/>
      <c r="Q115" s="482"/>
      <c r="R115" s="891"/>
      <c r="S115" s="812"/>
      <c r="T115" s="482"/>
      <c r="U115" s="1414"/>
      <c r="V115" s="1415"/>
      <c r="W115" s="484"/>
      <c r="X115" s="839"/>
      <c r="Y115" s="840"/>
      <c r="Z115" s="757"/>
      <c r="AA115" s="757"/>
      <c r="AB115" s="785"/>
      <c r="AC115" s="64"/>
      <c r="AE115" s="259"/>
      <c r="AI115" s="38"/>
      <c r="AJ115" s="464"/>
      <c r="AW115" s="485"/>
      <c r="AX115" s="485"/>
    </row>
    <row r="116" spans="1:50" s="55" customFormat="1" ht="18.75" customHeight="1">
      <c r="A116" s="494"/>
      <c r="B116" s="989" t="s">
        <v>479</v>
      </c>
      <c r="C116" s="801"/>
      <c r="D116" s="827">
        <v>6</v>
      </c>
      <c r="E116" s="827"/>
      <c r="F116" s="827"/>
      <c r="G116" s="493">
        <v>4.5</v>
      </c>
      <c r="H116" s="479">
        <f t="shared" si="12"/>
        <v>135</v>
      </c>
      <c r="I116" s="479"/>
      <c r="J116" s="482"/>
      <c r="K116" s="483"/>
      <c r="L116" s="482"/>
      <c r="M116" s="828"/>
      <c r="N116" s="482"/>
      <c r="O116" s="753"/>
      <c r="P116" s="754"/>
      <c r="Q116" s="482"/>
      <c r="R116" s="891"/>
      <c r="S116" s="812"/>
      <c r="T116" s="482"/>
      <c r="U116" s="1414"/>
      <c r="V116" s="1415"/>
      <c r="W116" s="484"/>
      <c r="X116" s="839"/>
      <c r="Y116" s="840"/>
      <c r="Z116" s="757"/>
      <c r="AA116" s="757"/>
      <c r="AB116" s="785"/>
      <c r="AC116" s="64"/>
      <c r="AE116" s="259"/>
      <c r="AI116" s="38"/>
      <c r="AJ116" s="464"/>
      <c r="AW116" s="485"/>
      <c r="AX116" s="485"/>
    </row>
    <row r="117" spans="1:50" s="55" customFormat="1" ht="17.25" customHeight="1">
      <c r="A117" s="494"/>
      <c r="B117" s="909" t="s">
        <v>479</v>
      </c>
      <c r="C117" s="801"/>
      <c r="D117" s="827">
        <v>6</v>
      </c>
      <c r="E117" s="827"/>
      <c r="F117" s="827"/>
      <c r="G117" s="493">
        <v>4.5</v>
      </c>
      <c r="H117" s="479">
        <f t="shared" si="12"/>
        <v>135</v>
      </c>
      <c r="I117" s="479"/>
      <c r="J117" s="482"/>
      <c r="K117" s="483"/>
      <c r="L117" s="482"/>
      <c r="M117" s="828"/>
      <c r="N117" s="482"/>
      <c r="O117" s="753"/>
      <c r="P117" s="754"/>
      <c r="Q117" s="482"/>
      <c r="R117" s="891"/>
      <c r="S117" s="812"/>
      <c r="T117" s="482"/>
      <c r="U117" s="1414"/>
      <c r="V117" s="1415"/>
      <c r="W117" s="484"/>
      <c r="X117" s="839"/>
      <c r="Y117" s="840"/>
      <c r="Z117" s="757"/>
      <c r="AA117" s="757"/>
      <c r="AB117" s="785"/>
      <c r="AC117" s="64"/>
      <c r="AE117" s="259"/>
      <c r="AI117" s="38"/>
      <c r="AJ117" s="464"/>
      <c r="AW117" s="485"/>
      <c r="AX117" s="485"/>
    </row>
    <row r="118" spans="1:50" s="55" customFormat="1" ht="17.25" customHeight="1">
      <c r="A118" s="494"/>
      <c r="B118" s="1628" t="s">
        <v>514</v>
      </c>
      <c r="C118" s="1628"/>
      <c r="D118" s="1628"/>
      <c r="E118" s="1628"/>
      <c r="F118" s="1628"/>
      <c r="G118" s="1628"/>
      <c r="H118" s="1628"/>
      <c r="I118" s="1628"/>
      <c r="J118" s="1628"/>
      <c r="K118" s="1628"/>
      <c r="L118" s="1628"/>
      <c r="M118" s="1628"/>
      <c r="N118" s="1628"/>
      <c r="O118" s="1628"/>
      <c r="P118" s="1628"/>
      <c r="Q118" s="1628"/>
      <c r="R118" s="1628"/>
      <c r="S118" s="1628"/>
      <c r="T118" s="1628"/>
      <c r="U118" s="1628"/>
      <c r="V118" s="1628"/>
      <c r="W118" s="1628"/>
      <c r="X118" s="1628"/>
      <c r="Y118" s="1628"/>
      <c r="Z118" s="1628"/>
      <c r="AA118" s="1628"/>
      <c r="AB118" s="1629"/>
      <c r="AC118" s="64"/>
      <c r="AE118" s="259"/>
      <c r="AI118" s="38"/>
      <c r="AJ118" s="464"/>
      <c r="AW118" s="485"/>
      <c r="AX118" s="485"/>
    </row>
    <row r="119" spans="1:50" s="55" customFormat="1" ht="17.25" customHeight="1">
      <c r="A119" s="494" t="s">
        <v>512</v>
      </c>
      <c r="B119" s="1014" t="s">
        <v>513</v>
      </c>
      <c r="C119" s="801"/>
      <c r="D119" s="801"/>
      <c r="E119" s="801"/>
      <c r="F119" s="801"/>
      <c r="G119" s="488">
        <v>7</v>
      </c>
      <c r="H119" s="480"/>
      <c r="I119" s="480"/>
      <c r="J119" s="494"/>
      <c r="K119" s="481"/>
      <c r="L119" s="480"/>
      <c r="M119" s="786"/>
      <c r="N119" s="482"/>
      <c r="O119" s="1419"/>
      <c r="P119" s="1420"/>
      <c r="Q119" s="482"/>
      <c r="R119" s="1466"/>
      <c r="S119" s="1467"/>
      <c r="T119" s="482"/>
      <c r="U119" s="1418"/>
      <c r="V119" s="1418"/>
      <c r="W119" s="797" t="s">
        <v>135</v>
      </c>
      <c r="X119" s="1425"/>
      <c r="Y119" s="1426"/>
      <c r="Z119" s="757"/>
      <c r="AA119" s="757"/>
      <c r="AB119" s="785"/>
      <c r="AE119" s="259"/>
      <c r="AI119" s="38"/>
      <c r="AJ119" s="464"/>
      <c r="AW119" s="485"/>
      <c r="AX119" s="485"/>
    </row>
    <row r="120" spans="1:50" s="55" customFormat="1" ht="17.25" customHeight="1">
      <c r="A120" s="494"/>
      <c r="B120" s="909" t="s">
        <v>493</v>
      </c>
      <c r="C120" s="801"/>
      <c r="D120" s="827">
        <v>7</v>
      </c>
      <c r="E120" s="801"/>
      <c r="F120" s="801"/>
      <c r="G120" s="493">
        <v>4</v>
      </c>
      <c r="H120" s="479">
        <f>G120*30</f>
        <v>120</v>
      </c>
      <c r="I120" s="479">
        <v>4</v>
      </c>
      <c r="J120" s="482" t="s">
        <v>134</v>
      </c>
      <c r="K120" s="483"/>
      <c r="L120" s="482"/>
      <c r="M120" s="825">
        <f>H120-I120</f>
        <v>116</v>
      </c>
      <c r="N120" s="482"/>
      <c r="O120" s="891"/>
      <c r="P120" s="812"/>
      <c r="Q120" s="482"/>
      <c r="R120" s="891"/>
      <c r="S120" s="812"/>
      <c r="T120" s="482"/>
      <c r="U120" s="1414"/>
      <c r="V120" s="1415"/>
      <c r="W120" s="484" t="s">
        <v>134</v>
      </c>
      <c r="X120" s="839"/>
      <c r="Y120" s="840"/>
      <c r="Z120" s="757"/>
      <c r="AA120" s="757"/>
      <c r="AB120" s="785"/>
      <c r="AE120" s="259"/>
      <c r="AI120" s="38"/>
      <c r="AJ120" s="464"/>
      <c r="AW120" s="485"/>
      <c r="AX120" s="485"/>
    </row>
    <row r="121" spans="1:50" s="55" customFormat="1" ht="17.25" customHeight="1">
      <c r="A121" s="494"/>
      <c r="B121" s="1013" t="s">
        <v>495</v>
      </c>
      <c r="C121" s="803"/>
      <c r="D121" s="988">
        <v>7</v>
      </c>
      <c r="E121" s="803"/>
      <c r="F121" s="803"/>
      <c r="G121" s="993">
        <v>3</v>
      </c>
      <c r="H121" s="1008">
        <f>G121*30</f>
        <v>90</v>
      </c>
      <c r="I121" s="1008">
        <v>4</v>
      </c>
      <c r="J121" s="718" t="s">
        <v>134</v>
      </c>
      <c r="K121" s="831"/>
      <c r="L121" s="718"/>
      <c r="M121" s="1009">
        <f>H121-I121</f>
        <v>86</v>
      </c>
      <c r="N121" s="718"/>
      <c r="O121" s="1010"/>
      <c r="P121" s="1011"/>
      <c r="Q121" s="718"/>
      <c r="R121" s="1010"/>
      <c r="S121" s="1011"/>
      <c r="T121" s="718"/>
      <c r="U121" s="1414"/>
      <c r="V121" s="1415"/>
      <c r="W121" s="1012" t="s">
        <v>134</v>
      </c>
      <c r="X121" s="887"/>
      <c r="Y121" s="888"/>
      <c r="Z121" s="794"/>
      <c r="AA121" s="794"/>
      <c r="AB121" s="847"/>
      <c r="AE121" s="259"/>
      <c r="AI121" s="38"/>
      <c r="AJ121" s="464"/>
      <c r="AW121" s="485"/>
      <c r="AX121" s="485"/>
    </row>
    <row r="122" spans="1:50" s="55" customFormat="1" ht="33.75" customHeight="1">
      <c r="A122" s="494"/>
      <c r="B122" s="810" t="s">
        <v>496</v>
      </c>
      <c r="C122" s="801"/>
      <c r="D122" s="827">
        <v>7</v>
      </c>
      <c r="E122" s="801"/>
      <c r="F122" s="801"/>
      <c r="G122" s="841">
        <v>4</v>
      </c>
      <c r="H122" s="479"/>
      <c r="I122" s="479"/>
      <c r="J122" s="482"/>
      <c r="K122" s="483"/>
      <c r="L122" s="482"/>
      <c r="M122" s="825"/>
      <c r="N122" s="482"/>
      <c r="O122" s="1414"/>
      <c r="P122" s="1415"/>
      <c r="Q122" s="482"/>
      <c r="R122" s="1414"/>
      <c r="S122" s="1415"/>
      <c r="T122" s="482"/>
      <c r="U122" s="1414"/>
      <c r="V122" s="1415"/>
      <c r="W122" s="484"/>
      <c r="X122" s="1425"/>
      <c r="Y122" s="1426"/>
      <c r="Z122" s="757"/>
      <c r="AA122" s="757"/>
      <c r="AB122" s="785"/>
      <c r="AC122" s="64"/>
      <c r="AE122" s="259"/>
      <c r="AI122" s="38"/>
      <c r="AJ122" s="464"/>
      <c r="AW122" s="485"/>
      <c r="AX122" s="485"/>
    </row>
    <row r="123" spans="1:50" s="55" customFormat="1" ht="17.25" customHeight="1">
      <c r="A123" s="494"/>
      <c r="B123" s="485" t="s">
        <v>497</v>
      </c>
      <c r="C123" s="485"/>
      <c r="D123" s="827">
        <v>7</v>
      </c>
      <c r="E123" s="485"/>
      <c r="F123" s="485"/>
      <c r="G123" s="1007">
        <v>3</v>
      </c>
      <c r="H123" s="485"/>
      <c r="I123" s="485"/>
      <c r="J123" s="485"/>
      <c r="K123" s="485"/>
      <c r="L123" s="485"/>
      <c r="M123" s="485"/>
      <c r="N123" s="485"/>
      <c r="O123" s="1421"/>
      <c r="P123" s="1422"/>
      <c r="Q123" s="485"/>
      <c r="R123" s="1421"/>
      <c r="S123" s="1422"/>
      <c r="T123" s="485"/>
      <c r="U123" s="1421"/>
      <c r="V123" s="1422"/>
      <c r="W123" s="485"/>
      <c r="X123" s="1421"/>
      <c r="Y123" s="1422"/>
      <c r="Z123" s="485"/>
      <c r="AA123" s="485"/>
      <c r="AB123" s="485"/>
      <c r="AC123" s="64"/>
      <c r="AE123" s="259"/>
      <c r="AI123" s="38"/>
      <c r="AJ123" s="464"/>
      <c r="AW123" s="485"/>
      <c r="AX123" s="485"/>
    </row>
    <row r="124" spans="1:50" s="55" customFormat="1" ht="17.25" customHeight="1">
      <c r="A124" s="494"/>
      <c r="B124" s="485" t="s">
        <v>479</v>
      </c>
      <c r="C124" s="485"/>
      <c r="D124" s="827">
        <v>7</v>
      </c>
      <c r="E124" s="485"/>
      <c r="F124" s="485"/>
      <c r="G124" s="485"/>
      <c r="H124" s="485"/>
      <c r="I124" s="485"/>
      <c r="J124" s="485"/>
      <c r="K124" s="485"/>
      <c r="L124" s="485"/>
      <c r="M124" s="485"/>
      <c r="N124" s="485"/>
      <c r="O124" s="1421"/>
      <c r="P124" s="1422"/>
      <c r="Q124" s="485"/>
      <c r="R124" s="1421"/>
      <c r="S124" s="1422"/>
      <c r="T124" s="485"/>
      <c r="U124" s="1421"/>
      <c r="V124" s="1422"/>
      <c r="W124" s="485"/>
      <c r="X124" s="1421"/>
      <c r="Y124" s="1422"/>
      <c r="Z124" s="485"/>
      <c r="AA124" s="485"/>
      <c r="AB124" s="485"/>
      <c r="AC124" s="64"/>
      <c r="AE124" s="259"/>
      <c r="AI124" s="38"/>
      <c r="AJ124" s="464"/>
      <c r="AW124" s="485"/>
      <c r="AX124" s="485"/>
    </row>
    <row r="125" spans="1:50" s="55" customFormat="1" ht="17.25" customHeight="1">
      <c r="A125" s="1418" t="s">
        <v>515</v>
      </c>
      <c r="B125" s="1418"/>
      <c r="C125" s="1418"/>
      <c r="D125" s="1418"/>
      <c r="E125" s="1418"/>
      <c r="F125" s="1418"/>
      <c r="G125" s="1418"/>
      <c r="H125" s="1418"/>
      <c r="I125" s="1418"/>
      <c r="J125" s="1418"/>
      <c r="K125" s="1418"/>
      <c r="L125" s="1418"/>
      <c r="M125" s="1418"/>
      <c r="N125" s="1418"/>
      <c r="O125" s="1418"/>
      <c r="P125" s="1418"/>
      <c r="Q125" s="1418"/>
      <c r="R125" s="1418"/>
      <c r="S125" s="1418"/>
      <c r="T125" s="1418"/>
      <c r="U125" s="1418"/>
      <c r="V125" s="1418"/>
      <c r="W125" s="1418"/>
      <c r="X125" s="1418"/>
      <c r="Y125" s="1418"/>
      <c r="Z125" s="1418"/>
      <c r="AA125" s="1418"/>
      <c r="AB125" s="1418"/>
      <c r="AC125" s="64"/>
      <c r="AE125" s="259"/>
      <c r="AI125" s="38"/>
      <c r="AJ125" s="464"/>
      <c r="AW125" s="485"/>
      <c r="AX125" s="485"/>
    </row>
    <row r="126" spans="1:50" s="55" customFormat="1" ht="17.25" customHeight="1">
      <c r="A126" s="494" t="s">
        <v>516</v>
      </c>
      <c r="B126" s="751" t="s">
        <v>517</v>
      </c>
      <c r="C126" s="485"/>
      <c r="D126" s="1019"/>
      <c r="E126" s="485"/>
      <c r="F126" s="485"/>
      <c r="G126" s="804">
        <v>12</v>
      </c>
      <c r="H126" s="485"/>
      <c r="I126" s="485"/>
      <c r="J126" s="485"/>
      <c r="K126" s="485"/>
      <c r="L126" s="485"/>
      <c r="M126" s="485"/>
      <c r="N126" s="485"/>
      <c r="O126" s="1421"/>
      <c r="P126" s="1422"/>
      <c r="Q126" s="485"/>
      <c r="R126" s="1421"/>
      <c r="S126" s="1422"/>
      <c r="T126" s="485"/>
      <c r="U126" s="1421"/>
      <c r="V126" s="1422"/>
      <c r="W126" s="485"/>
      <c r="X126" s="1421"/>
      <c r="Y126" s="1422"/>
      <c r="Z126" s="757" t="s">
        <v>238</v>
      </c>
      <c r="AA126" s="485"/>
      <c r="AB126" s="485"/>
      <c r="AC126" s="64"/>
      <c r="AE126" s="259"/>
      <c r="AI126" s="38"/>
      <c r="AJ126" s="464"/>
      <c r="AW126" s="485"/>
      <c r="AX126" s="485"/>
    </row>
    <row r="127" spans="1:50" s="55" customFormat="1" ht="35.25" customHeight="1">
      <c r="A127" s="494"/>
      <c r="B127" s="842" t="s">
        <v>507</v>
      </c>
      <c r="C127" s="779"/>
      <c r="D127" s="1020">
        <v>9</v>
      </c>
      <c r="E127" s="483"/>
      <c r="F127" s="483"/>
      <c r="G127" s="1007">
        <v>4</v>
      </c>
      <c r="H127" s="484">
        <f>G127*30</f>
        <v>120</v>
      </c>
      <c r="I127" s="484">
        <v>4</v>
      </c>
      <c r="J127" s="484" t="s">
        <v>134</v>
      </c>
      <c r="K127" s="484"/>
      <c r="L127" s="484"/>
      <c r="M127" s="484">
        <f>H127-I127</f>
        <v>116</v>
      </c>
      <c r="N127" s="484"/>
      <c r="O127" s="1421"/>
      <c r="P127" s="1422"/>
      <c r="Q127" s="484"/>
      <c r="R127" s="1421"/>
      <c r="S127" s="1422"/>
      <c r="T127" s="484"/>
      <c r="U127" s="1421"/>
      <c r="V127" s="1422"/>
      <c r="W127" s="484"/>
      <c r="X127" s="1421"/>
      <c r="Y127" s="1422"/>
      <c r="Z127" s="484" t="s">
        <v>134</v>
      </c>
      <c r="AA127" s="484"/>
      <c r="AB127" s="484"/>
      <c r="AC127" s="64"/>
      <c r="AE127" s="259"/>
      <c r="AI127" s="38"/>
      <c r="AJ127" s="464"/>
      <c r="AW127" s="485"/>
      <c r="AX127" s="485"/>
    </row>
    <row r="128" spans="1:50" s="55" customFormat="1" ht="17.25" customHeight="1">
      <c r="A128" s="494"/>
      <c r="B128" s="1015" t="s">
        <v>418</v>
      </c>
      <c r="C128" s="802"/>
      <c r="D128" s="1020">
        <v>9</v>
      </c>
      <c r="E128" s="904"/>
      <c r="F128" s="904"/>
      <c r="G128" s="493">
        <v>4</v>
      </c>
      <c r="H128" s="479">
        <f>G128*30</f>
        <v>120</v>
      </c>
      <c r="I128" s="479">
        <v>8</v>
      </c>
      <c r="J128" s="479" t="s">
        <v>134</v>
      </c>
      <c r="K128" s="483"/>
      <c r="L128" s="479" t="s">
        <v>386</v>
      </c>
      <c r="M128" s="479">
        <f>H128-I128</f>
        <v>112</v>
      </c>
      <c r="N128" s="482"/>
      <c r="O128" s="1419"/>
      <c r="P128" s="1420"/>
      <c r="Q128" s="482"/>
      <c r="R128" s="1414"/>
      <c r="S128" s="1415"/>
      <c r="T128" s="482"/>
      <c r="U128" s="1468"/>
      <c r="V128" s="1468"/>
      <c r="W128" s="484"/>
      <c r="X128" s="1494"/>
      <c r="Y128" s="1494"/>
      <c r="Z128" s="739" t="s">
        <v>97</v>
      </c>
      <c r="AA128" s="739"/>
      <c r="AB128" s="739"/>
      <c r="AC128" s="64"/>
      <c r="AE128" s="259"/>
      <c r="AI128" s="38"/>
      <c r="AJ128" s="464"/>
      <c r="AW128" s="485"/>
      <c r="AX128" s="485"/>
    </row>
    <row r="129" spans="1:50" s="55" customFormat="1" ht="19.5" customHeight="1">
      <c r="A129" s="494"/>
      <c r="B129" s="908" t="s">
        <v>420</v>
      </c>
      <c r="C129" s="741"/>
      <c r="D129" s="1021">
        <v>9</v>
      </c>
      <c r="E129" s="1017"/>
      <c r="F129" s="1017"/>
      <c r="G129" s="1016">
        <v>4</v>
      </c>
      <c r="H129" s="479">
        <f>G129*30</f>
        <v>120</v>
      </c>
      <c r="I129" s="1016">
        <v>4</v>
      </c>
      <c r="J129" s="1016" t="s">
        <v>134</v>
      </c>
      <c r="K129" s="1016"/>
      <c r="L129" s="1016"/>
      <c r="M129" s="1016">
        <f>H129-I129</f>
        <v>116</v>
      </c>
      <c r="N129" s="1017"/>
      <c r="O129" s="1419"/>
      <c r="P129" s="1420"/>
      <c r="Q129" s="1017"/>
      <c r="R129" s="1414"/>
      <c r="S129" s="1415"/>
      <c r="T129" s="1017"/>
      <c r="U129" s="1468"/>
      <c r="V129" s="1468"/>
      <c r="W129" s="1017"/>
      <c r="X129" s="1494"/>
      <c r="Y129" s="1494"/>
      <c r="Z129" s="1016" t="s">
        <v>134</v>
      </c>
      <c r="AA129" s="1016"/>
      <c r="AB129" s="1018"/>
      <c r="AC129" s="64"/>
      <c r="AE129" s="259"/>
      <c r="AI129" s="38"/>
      <c r="AJ129" s="464"/>
      <c r="AW129" s="485"/>
      <c r="AX129" s="485"/>
    </row>
    <row r="130" spans="1:50" s="55" customFormat="1" ht="32.25" customHeight="1">
      <c r="A130" s="494"/>
      <c r="B130" s="1022" t="s">
        <v>518</v>
      </c>
      <c r="C130" s="485"/>
      <c r="D130" s="827">
        <v>9</v>
      </c>
      <c r="E130" s="485"/>
      <c r="F130" s="485"/>
      <c r="G130" s="1016">
        <v>4</v>
      </c>
      <c r="H130" s="485"/>
      <c r="I130" s="485"/>
      <c r="J130" s="485"/>
      <c r="K130" s="485"/>
      <c r="L130" s="485"/>
      <c r="M130" s="485"/>
      <c r="N130" s="485"/>
      <c r="O130" s="1421"/>
      <c r="P130" s="1422"/>
      <c r="Q130" s="485"/>
      <c r="R130" s="1421"/>
      <c r="S130" s="1422"/>
      <c r="T130" s="485"/>
      <c r="U130" s="1421"/>
      <c r="V130" s="1422"/>
      <c r="W130" s="485"/>
      <c r="X130" s="1421"/>
      <c r="Y130" s="1422"/>
      <c r="Z130" s="485"/>
      <c r="AA130" s="485"/>
      <c r="AB130" s="485"/>
      <c r="AC130" s="64"/>
      <c r="AE130" s="259"/>
      <c r="AI130" s="38"/>
      <c r="AJ130" s="464"/>
      <c r="AW130" s="485"/>
      <c r="AX130" s="485"/>
    </row>
    <row r="131" spans="1:50" s="55" customFormat="1" ht="21.75" customHeight="1">
      <c r="A131" s="494"/>
      <c r="B131" s="1022" t="s">
        <v>519</v>
      </c>
      <c r="C131" s="485"/>
      <c r="D131" s="827">
        <v>9</v>
      </c>
      <c r="E131" s="485"/>
      <c r="F131" s="485"/>
      <c r="G131" s="1016">
        <v>4</v>
      </c>
      <c r="H131" s="485"/>
      <c r="I131" s="485"/>
      <c r="J131" s="485"/>
      <c r="K131" s="485"/>
      <c r="L131" s="485"/>
      <c r="M131" s="485"/>
      <c r="N131" s="485"/>
      <c r="O131" s="1421"/>
      <c r="P131" s="1422"/>
      <c r="Q131" s="485"/>
      <c r="R131" s="1421"/>
      <c r="S131" s="1422"/>
      <c r="T131" s="485"/>
      <c r="U131" s="1421"/>
      <c r="V131" s="1422"/>
      <c r="W131" s="485"/>
      <c r="X131" s="1421"/>
      <c r="Y131" s="1422"/>
      <c r="Z131" s="485"/>
      <c r="AA131" s="485"/>
      <c r="AB131" s="485"/>
      <c r="AC131" s="64"/>
      <c r="AE131" s="259"/>
      <c r="AI131" s="38"/>
      <c r="AJ131" s="464"/>
      <c r="AW131" s="485"/>
      <c r="AX131" s="485"/>
    </row>
    <row r="132" spans="1:50" s="55" customFormat="1" ht="17.25" customHeight="1">
      <c r="A132" s="494"/>
      <c r="B132" s="485" t="s">
        <v>479</v>
      </c>
      <c r="C132" s="485"/>
      <c r="D132" s="827">
        <v>9</v>
      </c>
      <c r="E132" s="485"/>
      <c r="F132" s="485"/>
      <c r="G132" s="1016">
        <v>4</v>
      </c>
      <c r="H132" s="485"/>
      <c r="I132" s="485"/>
      <c r="J132" s="485"/>
      <c r="K132" s="485"/>
      <c r="L132" s="485"/>
      <c r="M132" s="485"/>
      <c r="N132" s="485"/>
      <c r="O132" s="1421"/>
      <c r="P132" s="1422"/>
      <c r="Q132" s="485"/>
      <c r="R132" s="1421"/>
      <c r="S132" s="1422"/>
      <c r="T132" s="485"/>
      <c r="U132" s="1421"/>
      <c r="V132" s="1422"/>
      <c r="W132" s="485"/>
      <c r="X132" s="1421"/>
      <c r="Y132" s="1422"/>
      <c r="Z132" s="485"/>
      <c r="AA132" s="485"/>
      <c r="AB132" s="485"/>
      <c r="AC132" s="64"/>
      <c r="AE132" s="259"/>
      <c r="AI132" s="38"/>
      <c r="AJ132" s="464"/>
      <c r="AW132" s="485"/>
      <c r="AX132" s="485"/>
    </row>
    <row r="133" spans="1:50" s="55" customFormat="1" ht="17.25" customHeight="1">
      <c r="A133" s="1418" t="s">
        <v>520</v>
      </c>
      <c r="B133" s="1418"/>
      <c r="C133" s="1418"/>
      <c r="D133" s="1418"/>
      <c r="E133" s="1418"/>
      <c r="F133" s="1418"/>
      <c r="G133" s="1418"/>
      <c r="H133" s="1418"/>
      <c r="I133" s="1418"/>
      <c r="J133" s="1418"/>
      <c r="K133" s="1418"/>
      <c r="L133" s="1418"/>
      <c r="M133" s="1418"/>
      <c r="N133" s="1418"/>
      <c r="O133" s="1418"/>
      <c r="P133" s="1418"/>
      <c r="Q133" s="1418"/>
      <c r="R133" s="1418"/>
      <c r="S133" s="1418"/>
      <c r="T133" s="1418"/>
      <c r="U133" s="1418"/>
      <c r="V133" s="1418"/>
      <c r="W133" s="1418"/>
      <c r="X133" s="1418"/>
      <c r="Y133" s="1418"/>
      <c r="Z133" s="1418"/>
      <c r="AA133" s="1418"/>
      <c r="AB133" s="1418"/>
      <c r="AC133" s="64"/>
      <c r="AE133" s="259"/>
      <c r="AI133" s="38"/>
      <c r="AJ133" s="464"/>
      <c r="AW133" s="485"/>
      <c r="AX133" s="485"/>
    </row>
    <row r="134" spans="1:50" s="55" customFormat="1" ht="17.25" customHeight="1">
      <c r="A134" s="494" t="s">
        <v>522</v>
      </c>
      <c r="B134" s="1028" t="s">
        <v>521</v>
      </c>
      <c r="C134" s="731"/>
      <c r="D134" s="913"/>
      <c r="E134" s="731"/>
      <c r="F134" s="731"/>
      <c r="G134" s="1025">
        <v>12</v>
      </c>
      <c r="H134" s="731"/>
      <c r="I134" s="731"/>
      <c r="J134" s="731"/>
      <c r="K134" s="731"/>
      <c r="L134" s="731"/>
      <c r="M134" s="731"/>
      <c r="N134" s="731"/>
      <c r="O134" s="1023"/>
      <c r="P134" s="1024"/>
      <c r="Q134" s="731"/>
      <c r="R134" s="1023"/>
      <c r="S134" s="1024"/>
      <c r="T134" s="731"/>
      <c r="U134" s="1023"/>
      <c r="V134" s="1024"/>
      <c r="W134" s="731"/>
      <c r="X134" s="1023"/>
      <c r="Y134" s="1024"/>
      <c r="Z134" s="731"/>
      <c r="AA134" s="751" t="s">
        <v>282</v>
      </c>
      <c r="AB134" s="485"/>
      <c r="AC134" s="64"/>
      <c r="AE134" s="259"/>
      <c r="AI134" s="38"/>
      <c r="AJ134" s="464"/>
      <c r="AW134" s="485"/>
      <c r="AX134" s="485"/>
    </row>
    <row r="135" spans="1:50" s="55" customFormat="1" ht="17.25" customHeight="1">
      <c r="A135" s="482"/>
      <c r="B135" s="912" t="s">
        <v>417</v>
      </c>
      <c r="C135" s="827"/>
      <c r="D135" s="905" t="s">
        <v>252</v>
      </c>
      <c r="E135" s="827"/>
      <c r="F135" s="827"/>
      <c r="G135" s="493">
        <v>4</v>
      </c>
      <c r="H135" s="479">
        <f>G135*30</f>
        <v>120</v>
      </c>
      <c r="I135" s="479">
        <v>4</v>
      </c>
      <c r="J135" s="479" t="s">
        <v>134</v>
      </c>
      <c r="K135" s="483"/>
      <c r="L135" s="479"/>
      <c r="M135" s="479">
        <f>H135-I135</f>
        <v>116</v>
      </c>
      <c r="N135" s="482"/>
      <c r="O135" s="1419"/>
      <c r="P135" s="1420"/>
      <c r="Q135" s="482"/>
      <c r="R135" s="1414"/>
      <c r="S135" s="1415"/>
      <c r="T135" s="482"/>
      <c r="U135" s="1468"/>
      <c r="V135" s="1468"/>
      <c r="W135" s="484"/>
      <c r="X135" s="1494"/>
      <c r="Y135" s="1494"/>
      <c r="Z135" s="739"/>
      <c r="AA135" s="739" t="s">
        <v>134</v>
      </c>
      <c r="AB135" s="809"/>
      <c r="AE135" s="259"/>
      <c r="AI135" s="38"/>
      <c r="AJ135" s="464"/>
      <c r="AW135" s="485"/>
      <c r="AX135" s="485"/>
    </row>
    <row r="136" spans="1:50" s="55" customFormat="1" ht="17.25" customHeight="1">
      <c r="A136" s="482"/>
      <c r="B136" s="1015" t="s">
        <v>419</v>
      </c>
      <c r="C136" s="988"/>
      <c r="D136" s="1026" t="s">
        <v>252</v>
      </c>
      <c r="E136" s="988"/>
      <c r="F136" s="988"/>
      <c r="G136" s="993">
        <v>4</v>
      </c>
      <c r="H136" s="1008">
        <f>G136*30</f>
        <v>120</v>
      </c>
      <c r="I136" s="1008">
        <v>4</v>
      </c>
      <c r="J136" s="1008" t="s">
        <v>134</v>
      </c>
      <c r="K136" s="831"/>
      <c r="L136" s="1008"/>
      <c r="M136" s="1008">
        <f>H136-I136</f>
        <v>116</v>
      </c>
      <c r="N136" s="482"/>
      <c r="O136" s="1419"/>
      <c r="P136" s="1420"/>
      <c r="Q136" s="482"/>
      <c r="R136" s="1414"/>
      <c r="S136" s="1415"/>
      <c r="T136" s="482"/>
      <c r="U136" s="1468"/>
      <c r="V136" s="1468"/>
      <c r="W136" s="484"/>
      <c r="X136" s="1494"/>
      <c r="Y136" s="1494"/>
      <c r="Z136" s="739"/>
      <c r="AA136" s="739" t="s">
        <v>134</v>
      </c>
      <c r="AB136" s="809"/>
      <c r="AE136" s="259"/>
      <c r="AI136" s="38"/>
      <c r="AJ136" s="464"/>
      <c r="AW136" s="485"/>
      <c r="AX136" s="485"/>
    </row>
    <row r="137" spans="1:50" s="55" customFormat="1" ht="17.25" customHeight="1">
      <c r="A137" s="482"/>
      <c r="B137" s="1029" t="s">
        <v>525</v>
      </c>
      <c r="C137" s="636"/>
      <c r="D137" s="1027" t="s">
        <v>252</v>
      </c>
      <c r="E137" s="638"/>
      <c r="F137" s="39"/>
      <c r="G137" s="1007">
        <v>4</v>
      </c>
      <c r="H137" s="541">
        <f>G137*30</f>
        <v>120</v>
      </c>
      <c r="I137" s="541">
        <v>4</v>
      </c>
      <c r="J137" s="541" t="s">
        <v>134</v>
      </c>
      <c r="K137" s="636"/>
      <c r="L137" s="636"/>
      <c r="M137" s="825">
        <f>H137-I137</f>
        <v>116</v>
      </c>
      <c r="N137" s="483"/>
      <c r="O137" s="1419"/>
      <c r="P137" s="1420"/>
      <c r="Q137" s="483"/>
      <c r="R137" s="1414"/>
      <c r="S137" s="1415"/>
      <c r="T137" s="483"/>
      <c r="U137" s="1493"/>
      <c r="V137" s="1493"/>
      <c r="W137" s="197"/>
      <c r="X137" s="1492"/>
      <c r="Y137" s="1492"/>
      <c r="Z137" s="39"/>
      <c r="AA137" s="39" t="s">
        <v>134</v>
      </c>
      <c r="AB137" s="485"/>
      <c r="AE137" s="259"/>
      <c r="AI137" s="38"/>
      <c r="AJ137" s="464"/>
      <c r="AW137" s="485"/>
      <c r="AX137" s="485"/>
    </row>
    <row r="138" spans="1:50" s="55" customFormat="1" ht="17.25" customHeight="1">
      <c r="A138" s="482"/>
      <c r="B138" s="1030" t="s">
        <v>523</v>
      </c>
      <c r="C138" s="636"/>
      <c r="D138" s="1026" t="s">
        <v>252</v>
      </c>
      <c r="E138" s="638"/>
      <c r="F138" s="39"/>
      <c r="G138" s="493">
        <v>4</v>
      </c>
      <c r="H138" s="541"/>
      <c r="I138" s="541"/>
      <c r="J138" s="541"/>
      <c r="K138" s="636"/>
      <c r="L138" s="636"/>
      <c r="M138" s="825"/>
      <c r="N138" s="483"/>
      <c r="O138" s="1419"/>
      <c r="P138" s="1420"/>
      <c r="Q138" s="483"/>
      <c r="R138" s="1414"/>
      <c r="S138" s="1415"/>
      <c r="T138" s="483"/>
      <c r="U138" s="1416"/>
      <c r="V138" s="1417"/>
      <c r="W138" s="197"/>
      <c r="X138" s="1412"/>
      <c r="Y138" s="1413"/>
      <c r="Z138" s="39"/>
      <c r="AA138" s="39"/>
      <c r="AB138" s="485"/>
      <c r="AE138" s="259"/>
      <c r="AI138" s="38"/>
      <c r="AJ138" s="464"/>
      <c r="AW138" s="485"/>
      <c r="AX138" s="485"/>
    </row>
    <row r="139" spans="1:50" s="55" customFormat="1" ht="17.25" customHeight="1">
      <c r="A139" s="482"/>
      <c r="B139" s="1030" t="s">
        <v>524</v>
      </c>
      <c r="C139" s="636"/>
      <c r="D139" s="1027" t="s">
        <v>252</v>
      </c>
      <c r="E139" s="638"/>
      <c r="F139" s="39"/>
      <c r="G139" s="993">
        <v>4</v>
      </c>
      <c r="H139" s="541"/>
      <c r="I139" s="541"/>
      <c r="J139" s="541"/>
      <c r="K139" s="636"/>
      <c r="L139" s="636"/>
      <c r="M139" s="825"/>
      <c r="N139" s="483"/>
      <c r="O139" s="1419"/>
      <c r="P139" s="1420"/>
      <c r="Q139" s="483"/>
      <c r="R139" s="1414"/>
      <c r="S139" s="1415"/>
      <c r="T139" s="483"/>
      <c r="U139" s="1416"/>
      <c r="V139" s="1417"/>
      <c r="W139" s="197"/>
      <c r="X139" s="1412"/>
      <c r="Y139" s="1413"/>
      <c r="Z139" s="39"/>
      <c r="AA139" s="39"/>
      <c r="AB139" s="485"/>
      <c r="AE139" s="259"/>
      <c r="AI139" s="38"/>
      <c r="AJ139" s="464"/>
      <c r="AW139" s="485"/>
      <c r="AX139" s="485"/>
    </row>
    <row r="140" spans="1:50" s="55" customFormat="1" ht="17.25" customHeight="1" thickBot="1">
      <c r="A140" s="482"/>
      <c r="B140" s="1030" t="s">
        <v>479</v>
      </c>
      <c r="C140" s="636"/>
      <c r="D140" s="905" t="s">
        <v>252</v>
      </c>
      <c r="E140" s="638"/>
      <c r="F140" s="39"/>
      <c r="G140" s="1007">
        <v>4</v>
      </c>
      <c r="H140" s="541"/>
      <c r="I140" s="541"/>
      <c r="J140" s="541"/>
      <c r="K140" s="636"/>
      <c r="L140" s="636"/>
      <c r="M140" s="825"/>
      <c r="N140" s="483"/>
      <c r="O140" s="1419"/>
      <c r="P140" s="1420"/>
      <c r="Q140" s="483"/>
      <c r="R140" s="1414"/>
      <c r="S140" s="1415"/>
      <c r="T140" s="483"/>
      <c r="U140" s="1416"/>
      <c r="V140" s="1417"/>
      <c r="W140" s="197"/>
      <c r="X140" s="1412"/>
      <c r="Y140" s="1413"/>
      <c r="Z140" s="39"/>
      <c r="AA140" s="39"/>
      <c r="AB140" s="485"/>
      <c r="AE140" s="259"/>
      <c r="AI140" s="38"/>
      <c r="AJ140" s="464"/>
      <c r="AW140" s="485"/>
      <c r="AX140" s="485"/>
    </row>
    <row r="141" spans="1:50" s="748" customFormat="1" ht="17.25" customHeight="1" thickBot="1">
      <c r="A141" s="1612" t="s">
        <v>421</v>
      </c>
      <c r="B141" s="1613"/>
      <c r="C141" s="805"/>
      <c r="D141" s="806"/>
      <c r="E141" s="806"/>
      <c r="F141" s="807"/>
      <c r="G141" s="808">
        <f>G105+G111+G119+G126+G134</f>
        <v>51</v>
      </c>
      <c r="H141" s="808">
        <f>G141*30</f>
        <v>1530</v>
      </c>
      <c r="I141" s="808"/>
      <c r="J141" s="808"/>
      <c r="K141" s="808"/>
      <c r="L141" s="808"/>
      <c r="M141" s="808"/>
      <c r="N141" s="785"/>
      <c r="O141" s="1489"/>
      <c r="P141" s="1489"/>
      <c r="Q141" s="757"/>
      <c r="R141" s="1489"/>
      <c r="S141" s="1489"/>
      <c r="T141" s="757"/>
      <c r="U141" s="1489"/>
      <c r="V141" s="1489"/>
      <c r="W141" s="757"/>
      <c r="X141" s="1489"/>
      <c r="Y141" s="1489"/>
      <c r="Z141" s="785"/>
      <c r="AA141" s="785"/>
      <c r="AB141" s="785"/>
      <c r="AC141" s="747"/>
      <c r="AE141" s="749"/>
      <c r="AJ141" s="750"/>
      <c r="AW141" s="751"/>
      <c r="AX141" s="751"/>
    </row>
    <row r="142" spans="1:50" s="55" customFormat="1" ht="17.25" customHeight="1" thickBot="1">
      <c r="A142" s="1612" t="s">
        <v>422</v>
      </c>
      <c r="B142" s="1613"/>
      <c r="C142" s="639"/>
      <c r="D142" s="639"/>
      <c r="E142" s="639"/>
      <c r="F142" s="639"/>
      <c r="G142" s="488">
        <f>G102+G141</f>
        <v>60</v>
      </c>
      <c r="H142" s="488">
        <f>G142*30</f>
        <v>1800</v>
      </c>
      <c r="I142" s="488"/>
      <c r="J142" s="488"/>
      <c r="K142" s="488"/>
      <c r="L142" s="488"/>
      <c r="M142" s="488"/>
      <c r="N142" s="482"/>
      <c r="O142" s="1489"/>
      <c r="P142" s="1489"/>
      <c r="Q142" s="482"/>
      <c r="R142" s="1489"/>
      <c r="S142" s="1489"/>
      <c r="T142" s="494"/>
      <c r="U142" s="1418"/>
      <c r="V142" s="1418"/>
      <c r="W142" s="739"/>
      <c r="X142" s="1465"/>
      <c r="Y142" s="1465"/>
      <c r="Z142" s="739"/>
      <c r="AA142" s="739"/>
      <c r="AB142" s="809"/>
      <c r="AC142" s="64"/>
      <c r="AE142" s="259"/>
      <c r="AW142" s="485"/>
      <c r="AX142" s="485"/>
    </row>
    <row r="143" spans="1:50" s="55" customFormat="1" ht="17.25" customHeight="1" thickBot="1">
      <c r="A143" s="1586" t="s">
        <v>306</v>
      </c>
      <c r="B143" s="1587"/>
      <c r="C143" s="1587"/>
      <c r="D143" s="1587"/>
      <c r="E143" s="1587"/>
      <c r="F143" s="1588"/>
      <c r="G143" s="727">
        <f>G75+G142</f>
        <v>240</v>
      </c>
      <c r="H143" s="727">
        <f>H75+H142</f>
        <v>7200</v>
      </c>
      <c r="I143" s="727"/>
      <c r="J143" s="727"/>
      <c r="K143" s="727"/>
      <c r="L143" s="727"/>
      <c r="M143" s="727"/>
      <c r="N143" s="535" t="s">
        <v>499</v>
      </c>
      <c r="O143" s="1473" t="s">
        <v>500</v>
      </c>
      <c r="P143" s="1474"/>
      <c r="Q143" s="535" t="s">
        <v>316</v>
      </c>
      <c r="R143" s="1473" t="s">
        <v>502</v>
      </c>
      <c r="S143" s="1474"/>
      <c r="T143" s="535" t="s">
        <v>503</v>
      </c>
      <c r="U143" s="1473" t="s">
        <v>506</v>
      </c>
      <c r="V143" s="1474"/>
      <c r="W143" s="536" t="s">
        <v>527</v>
      </c>
      <c r="X143" s="1485" t="s">
        <v>529</v>
      </c>
      <c r="Y143" s="1486"/>
      <c r="Z143" s="536" t="s">
        <v>531</v>
      </c>
      <c r="AA143" s="536" t="s">
        <v>532</v>
      </c>
      <c r="AB143" s="752"/>
      <c r="AE143" s="259"/>
      <c r="AW143" s="731"/>
      <c r="AX143" s="731"/>
    </row>
    <row r="144" spans="1:50" s="38" customFormat="1" ht="15">
      <c r="A144" s="1589" t="s">
        <v>32</v>
      </c>
      <c r="B144" s="1589"/>
      <c r="C144" s="1589"/>
      <c r="D144" s="1589"/>
      <c r="E144" s="1589"/>
      <c r="F144" s="1589"/>
      <c r="G144" s="1589"/>
      <c r="H144" s="1589"/>
      <c r="I144" s="1589"/>
      <c r="J144" s="1589"/>
      <c r="K144" s="1589"/>
      <c r="L144" s="1589"/>
      <c r="M144" s="1589"/>
      <c r="N144" s="679"/>
      <c r="O144" s="1475"/>
      <c r="P144" s="1476"/>
      <c r="Q144" s="680"/>
      <c r="R144" s="1475"/>
      <c r="S144" s="1476"/>
      <c r="T144" s="680"/>
      <c r="U144" s="1480"/>
      <c r="V144" s="1481"/>
      <c r="W144" s="737"/>
      <c r="X144" s="1480"/>
      <c r="Y144" s="1481"/>
      <c r="Z144" s="737"/>
      <c r="AA144" s="737"/>
      <c r="AB144" s="297"/>
      <c r="AE144" s="256"/>
      <c r="AW144" s="39"/>
      <c r="AX144" s="39"/>
    </row>
    <row r="145" spans="1:50" s="42" customFormat="1" ht="15">
      <c r="A145" s="1582" t="s">
        <v>33</v>
      </c>
      <c r="B145" s="1582"/>
      <c r="C145" s="1582"/>
      <c r="D145" s="1582"/>
      <c r="E145" s="1582"/>
      <c r="F145" s="1582"/>
      <c r="G145" s="1582"/>
      <c r="H145" s="1582"/>
      <c r="I145" s="1582"/>
      <c r="J145" s="1582"/>
      <c r="K145" s="1582"/>
      <c r="L145" s="1582"/>
      <c r="M145" s="1582"/>
      <c r="N145" s="197">
        <v>2</v>
      </c>
      <c r="O145" s="1477">
        <v>4</v>
      </c>
      <c r="P145" s="1478"/>
      <c r="Q145" s="681">
        <v>1</v>
      </c>
      <c r="R145" s="1477">
        <v>3</v>
      </c>
      <c r="S145" s="1478"/>
      <c r="T145" s="681">
        <v>3</v>
      </c>
      <c r="U145" s="1412">
        <v>4</v>
      </c>
      <c r="V145" s="1413"/>
      <c r="W145" s="197">
        <v>2</v>
      </c>
      <c r="X145" s="1412">
        <v>3</v>
      </c>
      <c r="Y145" s="1413"/>
      <c r="Z145" s="197">
        <v>2</v>
      </c>
      <c r="AA145" s="197" t="s">
        <v>77</v>
      </c>
      <c r="AB145" s="299"/>
      <c r="AE145" s="257"/>
      <c r="AK145" s="39"/>
      <c r="AL145" s="39">
        <v>1</v>
      </c>
      <c r="AM145" s="39">
        <v>2</v>
      </c>
      <c r="AN145" s="39">
        <v>3</v>
      </c>
      <c r="AO145" s="39">
        <v>4</v>
      </c>
      <c r="AP145" s="39">
        <v>5</v>
      </c>
      <c r="AQ145" s="39">
        <v>6</v>
      </c>
      <c r="AR145" s="39">
        <v>7</v>
      </c>
      <c r="AS145" s="39">
        <v>8</v>
      </c>
      <c r="AT145" s="39">
        <v>9</v>
      </c>
      <c r="AU145" s="39">
        <v>10</v>
      </c>
      <c r="AW145" s="41"/>
      <c r="AX145" s="41"/>
    </row>
    <row r="146" spans="1:50" s="42" customFormat="1" ht="15">
      <c r="A146" s="1582" t="s">
        <v>34</v>
      </c>
      <c r="B146" s="1582"/>
      <c r="C146" s="1582"/>
      <c r="D146" s="1582"/>
      <c r="E146" s="1582"/>
      <c r="F146" s="1582"/>
      <c r="G146" s="1582"/>
      <c r="H146" s="1582"/>
      <c r="I146" s="1582"/>
      <c r="J146" s="1582"/>
      <c r="K146" s="1582"/>
      <c r="L146" s="1582"/>
      <c r="M146" s="1582"/>
      <c r="N146" s="197">
        <v>4</v>
      </c>
      <c r="O146" s="1477" t="s">
        <v>77</v>
      </c>
      <c r="P146" s="1478"/>
      <c r="Q146" s="681">
        <v>5</v>
      </c>
      <c r="R146" s="1477">
        <v>4</v>
      </c>
      <c r="S146" s="1478"/>
      <c r="T146" s="681">
        <v>4</v>
      </c>
      <c r="U146" s="1412">
        <v>4</v>
      </c>
      <c r="V146" s="1413"/>
      <c r="W146" s="231">
        <v>3</v>
      </c>
      <c r="X146" s="1487">
        <v>2</v>
      </c>
      <c r="Y146" s="1488"/>
      <c r="Z146" s="197">
        <v>4</v>
      </c>
      <c r="AA146" s="197">
        <v>4</v>
      </c>
      <c r="AB146" s="197">
        <v>1</v>
      </c>
      <c r="AE146" s="257"/>
      <c r="AK146" s="39" t="s">
        <v>313</v>
      </c>
      <c r="AL146" s="39" t="e">
        <f>AL12+#REF!+AL41</f>
        <v>#REF!</v>
      </c>
      <c r="AM146" s="39" t="e">
        <f>AM12+#REF!+AM41</f>
        <v>#REF!</v>
      </c>
      <c r="AN146" s="39" t="e">
        <f>AN12+#REF!+AN41</f>
        <v>#REF!</v>
      </c>
      <c r="AO146" s="39" t="e">
        <f>AO12+#REF!+AO41</f>
        <v>#REF!</v>
      </c>
      <c r="AP146" s="39" t="e">
        <f>AP12+#REF!+AP41</f>
        <v>#REF!</v>
      </c>
      <c r="AQ146" s="39" t="e">
        <f>AQ12+#REF!+AQ41</f>
        <v>#REF!</v>
      </c>
      <c r="AR146" s="39" t="e">
        <f>AR12+#REF!+AR41</f>
        <v>#REF!</v>
      </c>
      <c r="AS146" s="39" t="e">
        <f>AS12+#REF!+AS41</f>
        <v>#REF!</v>
      </c>
      <c r="AT146" s="39" t="e">
        <f>AT12+#REF!+AT41</f>
        <v>#REF!</v>
      </c>
      <c r="AU146" s="39" t="e">
        <f>AU12+#REF!+AU41</f>
        <v>#REF!</v>
      </c>
      <c r="AW146" s="41"/>
      <c r="AX146" s="41"/>
    </row>
    <row r="147" spans="1:50" s="42" customFormat="1" ht="15">
      <c r="A147" s="1582" t="s">
        <v>35</v>
      </c>
      <c r="B147" s="1582"/>
      <c r="C147" s="1582"/>
      <c r="D147" s="1582"/>
      <c r="E147" s="1582"/>
      <c r="F147" s="1582"/>
      <c r="G147" s="1582"/>
      <c r="H147" s="1582"/>
      <c r="I147" s="1582"/>
      <c r="J147" s="1582"/>
      <c r="K147" s="1582"/>
      <c r="L147" s="1582"/>
      <c r="M147" s="1582"/>
      <c r="N147" s="682"/>
      <c r="O147" s="1566"/>
      <c r="P147" s="1567"/>
      <c r="Q147" s="197"/>
      <c r="R147" s="1412"/>
      <c r="S147" s="1413"/>
      <c r="T147" s="197"/>
      <c r="U147" s="1412"/>
      <c r="V147" s="1413"/>
      <c r="W147" s="197">
        <v>1</v>
      </c>
      <c r="X147" s="1412">
        <v>1</v>
      </c>
      <c r="Y147" s="1413"/>
      <c r="Z147" s="197">
        <v>1</v>
      </c>
      <c r="AA147" s="197">
        <v>1</v>
      </c>
      <c r="AB147" s="197"/>
      <c r="AE147" s="257"/>
      <c r="AK147" s="39" t="s">
        <v>314</v>
      </c>
      <c r="AL147" s="39" t="e">
        <f>AL13+#REF!+AL42</f>
        <v>#REF!</v>
      </c>
      <c r="AM147" s="39" t="e">
        <f>AM13+#REF!+AM42</f>
        <v>#REF!</v>
      </c>
      <c r="AN147" s="39" t="e">
        <f>AN13+#REF!+AN42</f>
        <v>#REF!</v>
      </c>
      <c r="AO147" s="39" t="e">
        <f>AO13+#REF!+AO42</f>
        <v>#REF!</v>
      </c>
      <c r="AP147" s="39" t="e">
        <f>AP13+#REF!+AP42</f>
        <v>#REF!</v>
      </c>
      <c r="AQ147" s="39" t="e">
        <f>AQ13+#REF!+AQ42</f>
        <v>#REF!</v>
      </c>
      <c r="AR147" s="39" t="e">
        <f>AR13+#REF!+AR42</f>
        <v>#REF!</v>
      </c>
      <c r="AS147" s="39" t="e">
        <f>AS13+#REF!+AS42</f>
        <v>#REF!</v>
      </c>
      <c r="AT147" s="39" t="e">
        <f>AT13+#REF!+AT42</f>
        <v>#REF!</v>
      </c>
      <c r="AU147" s="39" t="e">
        <f>AU13+#REF!+AU42</f>
        <v>#REF!</v>
      </c>
      <c r="AW147" s="41"/>
      <c r="AX147" s="41"/>
    </row>
    <row r="148" spans="1:50" s="42" customFormat="1" ht="15">
      <c r="A148" s="1585" t="s">
        <v>59</v>
      </c>
      <c r="B148" s="1585"/>
      <c r="C148" s="1585"/>
      <c r="D148" s="1585"/>
      <c r="E148" s="1585"/>
      <c r="F148" s="1585"/>
      <c r="G148" s="1585"/>
      <c r="H148" s="1585"/>
      <c r="I148" s="1585"/>
      <c r="J148" s="1585"/>
      <c r="K148" s="1585"/>
      <c r="L148" s="1585"/>
      <c r="M148" s="1585"/>
      <c r="N148" s="232"/>
      <c r="O148" s="1566"/>
      <c r="P148" s="1567"/>
      <c r="Q148" s="197"/>
      <c r="R148" s="1412"/>
      <c r="S148" s="1413"/>
      <c r="T148" s="197"/>
      <c r="U148" s="1412"/>
      <c r="V148" s="1413"/>
      <c r="W148" s="197"/>
      <c r="X148" s="1412"/>
      <c r="Y148" s="1413"/>
      <c r="Z148" s="39"/>
      <c r="AA148" s="39"/>
      <c r="AB148" s="39"/>
      <c r="AE148" s="257"/>
      <c r="AW148" s="41"/>
      <c r="AX148" s="41"/>
    </row>
    <row r="149" spans="1:50" s="42" customFormat="1" ht="15">
      <c r="A149" s="1585" t="s">
        <v>63</v>
      </c>
      <c r="B149" s="1585"/>
      <c r="C149" s="1585"/>
      <c r="D149" s="1585"/>
      <c r="E149" s="1585"/>
      <c r="F149" s="1585"/>
      <c r="G149" s="1585"/>
      <c r="H149" s="1585"/>
      <c r="I149" s="1585"/>
      <c r="J149" s="1585"/>
      <c r="K149" s="1585"/>
      <c r="L149" s="1585"/>
      <c r="M149" s="1585"/>
      <c r="N149" s="1492"/>
      <c r="O149" s="1492"/>
      <c r="P149" s="1492"/>
      <c r="Q149" s="1492"/>
      <c r="R149" s="1492"/>
      <c r="S149" s="1492"/>
      <c r="T149" s="1492"/>
      <c r="U149" s="1492"/>
      <c r="V149" s="1492"/>
      <c r="W149" s="1492"/>
      <c r="X149" s="1492"/>
      <c r="Y149" s="1492"/>
      <c r="Z149" s="1492"/>
      <c r="AA149" s="1492"/>
      <c r="AB149" s="1492"/>
      <c r="AE149" s="257"/>
      <c r="AW149" s="41"/>
      <c r="AX149" s="41"/>
    </row>
    <row r="150" spans="1:50" s="42" customFormat="1" ht="15">
      <c r="A150" s="683"/>
      <c r="B150" s="684"/>
      <c r="C150" s="684"/>
      <c r="D150" s="684"/>
      <c r="E150" s="684"/>
      <c r="F150" s="684"/>
      <c r="G150" s="684"/>
      <c r="H150" s="684"/>
      <c r="I150" s="684"/>
      <c r="J150" s="684"/>
      <c r="K150" s="684"/>
      <c r="L150" s="684"/>
      <c r="M150" s="684"/>
      <c r="N150" s="1575">
        <f>G20+G23+G27+G32+G34+G36+G21+G24+G28+G33</f>
        <v>44.5</v>
      </c>
      <c r="O150" s="1576"/>
      <c r="P150" s="1576"/>
      <c r="Q150" s="1575">
        <f>G12+G13+G15+G16+G17+G25+G29+G41+G42+G43+G44+G68+G79</f>
        <v>48.5</v>
      </c>
      <c r="R150" s="1576"/>
      <c r="S150" s="1576"/>
      <c r="T150" s="1575">
        <f>G18+G35+G47+G48+G50+G51+G53+G88+G94+G105+G111</f>
        <v>57.5</v>
      </c>
      <c r="U150" s="1576"/>
      <c r="V150" s="1576"/>
      <c r="W150" s="1515">
        <f>G45+G52+G54+G56+G59+G60+G61+G69+G119</f>
        <v>36.5</v>
      </c>
      <c r="X150" s="1515"/>
      <c r="Y150" s="1515"/>
      <c r="Z150" s="1515">
        <f>G14+G30+G57+G63+G64+G65+G70+G73+G126+G134</f>
        <v>53</v>
      </c>
      <c r="AA150" s="1515"/>
      <c r="AB150" s="1515"/>
      <c r="AC150" s="38"/>
      <c r="AD150" s="13"/>
      <c r="AE150" s="13"/>
      <c r="AW150" s="41"/>
      <c r="AX150" s="41"/>
    </row>
    <row r="151" spans="1:50" s="42" customFormat="1" ht="15">
      <c r="A151" s="683"/>
      <c r="B151" s="685"/>
      <c r="C151" s="685"/>
      <c r="D151" s="685"/>
      <c r="E151" s="685"/>
      <c r="F151" s="685"/>
      <c r="G151" s="685"/>
      <c r="H151" s="685"/>
      <c r="I151" s="685"/>
      <c r="J151" s="685"/>
      <c r="K151" s="685"/>
      <c r="L151" s="685"/>
      <c r="M151" s="685"/>
      <c r="N151" s="1573">
        <f>N150+Q150+T150+W150+Z150</f>
        <v>240</v>
      </c>
      <c r="O151" s="1574"/>
      <c r="P151" s="1574"/>
      <c r="Q151" s="1574"/>
      <c r="R151" s="1574"/>
      <c r="S151" s="1574"/>
      <c r="T151" s="1574"/>
      <c r="U151" s="1574"/>
      <c r="V151" s="1574"/>
      <c r="W151" s="1574"/>
      <c r="X151" s="1574"/>
      <c r="Y151" s="1574"/>
      <c r="Z151" s="1574"/>
      <c r="AA151" s="1574"/>
      <c r="AB151" s="1574"/>
      <c r="AC151" s="38"/>
      <c r="AD151" s="13"/>
      <c r="AE151" s="13"/>
      <c r="AW151" s="41"/>
      <c r="AX151" s="41"/>
    </row>
    <row r="152" spans="1:50" s="42" customFormat="1" ht="15.75" thickBot="1">
      <c r="A152" s="1620" t="s">
        <v>533</v>
      </c>
      <c r="B152" s="1620"/>
      <c r="C152" s="1620"/>
      <c r="D152" s="1620"/>
      <c r="E152" s="1620"/>
      <c r="F152" s="1620"/>
      <c r="G152" s="1620"/>
      <c r="H152" s="1620"/>
      <c r="I152" s="1620"/>
      <c r="J152" s="1620"/>
      <c r="K152" s="1620"/>
      <c r="L152" s="1620"/>
      <c r="M152" s="1620"/>
      <c r="N152" s="1621" t="s">
        <v>534</v>
      </c>
      <c r="O152" s="1621"/>
      <c r="P152" s="1621">
        <f>G75/G143*100</f>
        <v>75</v>
      </c>
      <c r="Q152" s="1622"/>
      <c r="R152" s="1621" t="s">
        <v>535</v>
      </c>
      <c r="S152" s="1621"/>
      <c r="T152" s="1621"/>
      <c r="U152" s="1621"/>
      <c r="V152" s="1621">
        <f>G142/G143*100</f>
        <v>25</v>
      </c>
      <c r="W152" s="1621"/>
      <c r="X152" s="1621"/>
      <c r="Y152" s="39"/>
      <c r="Z152" s="39"/>
      <c r="AA152" s="39"/>
      <c r="AB152" s="39"/>
      <c r="AC152" s="38"/>
      <c r="AD152" s="13"/>
      <c r="AE152" s="13"/>
      <c r="AW152" s="41"/>
      <c r="AX152" s="41"/>
    </row>
    <row r="153" spans="1:50" s="42" customFormat="1" ht="21.75" customHeight="1" hidden="1">
      <c r="A153" s="683"/>
      <c r="B153" s="676" t="s">
        <v>172</v>
      </c>
      <c r="C153" s="685"/>
      <c r="D153" s="686"/>
      <c r="E153" s="686"/>
      <c r="F153" s="686"/>
      <c r="G153" s="686"/>
      <c r="H153" s="686"/>
      <c r="I153" s="685"/>
      <c r="J153" s="1484" t="s">
        <v>159</v>
      </c>
      <c r="K153" s="1590"/>
      <c r="L153" s="1590"/>
      <c r="M153" s="1590"/>
      <c r="N153" s="1590"/>
      <c r="O153" s="685"/>
      <c r="P153" s="685"/>
      <c r="Q153" s="685"/>
      <c r="R153" s="685"/>
      <c r="S153" s="685"/>
      <c r="T153" s="685"/>
      <c r="U153" s="685"/>
      <c r="V153" s="24"/>
      <c r="W153" s="24"/>
      <c r="X153" s="24"/>
      <c r="Y153" s="38"/>
      <c r="Z153" s="38"/>
      <c r="AA153" s="38"/>
      <c r="AB153" s="38"/>
      <c r="AC153" s="38"/>
      <c r="AD153" s="13"/>
      <c r="AE153" s="13"/>
      <c r="AW153" s="41"/>
      <c r="AX153" s="41"/>
    </row>
    <row r="154" spans="1:50" s="42" customFormat="1" ht="21.75" customHeight="1" hidden="1">
      <c r="A154" s="683"/>
      <c r="B154" s="676"/>
      <c r="C154" s="685"/>
      <c r="D154" s="689"/>
      <c r="E154" s="689"/>
      <c r="F154" s="689"/>
      <c r="G154" s="689"/>
      <c r="H154" s="689"/>
      <c r="I154" s="685"/>
      <c r="J154" s="687"/>
      <c r="K154" s="688"/>
      <c r="L154" s="688"/>
      <c r="M154" s="688"/>
      <c r="N154" s="688"/>
      <c r="O154" s="685"/>
      <c r="P154" s="685"/>
      <c r="Q154" s="685"/>
      <c r="R154" s="685"/>
      <c r="S154" s="685"/>
      <c r="T154" s="685"/>
      <c r="U154" s="685"/>
      <c r="V154" s="24"/>
      <c r="W154" s="24"/>
      <c r="X154" s="24"/>
      <c r="Y154" s="38"/>
      <c r="Z154" s="38"/>
      <c r="AA154" s="38"/>
      <c r="AB154" s="38"/>
      <c r="AC154" s="38"/>
      <c r="AD154" s="13"/>
      <c r="AE154" s="13"/>
      <c r="AW154" s="41"/>
      <c r="AX154" s="41"/>
    </row>
    <row r="155" spans="1:50" s="42" customFormat="1" ht="21.75" customHeight="1" hidden="1">
      <c r="A155" s="683"/>
      <c r="B155" s="676" t="s">
        <v>307</v>
      </c>
      <c r="C155" s="685"/>
      <c r="D155" s="685"/>
      <c r="E155" s="685"/>
      <c r="F155" s="685"/>
      <c r="G155" s="685"/>
      <c r="H155" s="685"/>
      <c r="I155" s="685"/>
      <c r="J155" s="1484" t="s">
        <v>308</v>
      </c>
      <c r="K155" s="1484"/>
      <c r="L155" s="1484"/>
      <c r="M155" s="688"/>
      <c r="N155" s="688"/>
      <c r="O155" s="685"/>
      <c r="P155" s="685"/>
      <c r="Q155" s="685"/>
      <c r="R155" s="685"/>
      <c r="S155" s="685"/>
      <c r="T155" s="685"/>
      <c r="U155" s="685"/>
      <c r="V155" s="24"/>
      <c r="W155" s="24"/>
      <c r="X155" s="24"/>
      <c r="Y155" s="38"/>
      <c r="Z155" s="38"/>
      <c r="AA155" s="38"/>
      <c r="AB155" s="38"/>
      <c r="AC155" s="38"/>
      <c r="AD155" s="13"/>
      <c r="AE155" s="13"/>
      <c r="AW155" s="41"/>
      <c r="AX155" s="41"/>
    </row>
    <row r="156" spans="1:50" s="42" customFormat="1" ht="21.75" customHeight="1" thickBot="1">
      <c r="A156" s="1623" t="s">
        <v>536</v>
      </c>
      <c r="B156" s="1624"/>
      <c r="C156" s="1624"/>
      <c r="D156" s="1624"/>
      <c r="E156" s="1624"/>
      <c r="F156" s="1624"/>
      <c r="G156" s="1624"/>
      <c r="H156" s="1624"/>
      <c r="I156" s="1624"/>
      <c r="J156" s="1624"/>
      <c r="K156" s="1624"/>
      <c r="L156" s="1624"/>
      <c r="M156" s="1624"/>
      <c r="N156" s="1625"/>
      <c r="O156" s="1625"/>
      <c r="P156" s="1625"/>
      <c r="Q156" s="1625"/>
      <c r="R156" s="1625"/>
      <c r="S156" s="1625"/>
      <c r="T156" s="1625"/>
      <c r="U156" s="1625"/>
      <c r="V156" s="1625"/>
      <c r="W156" s="1625"/>
      <c r="X156" s="1625"/>
      <c r="Y156" s="1625"/>
      <c r="Z156" s="1625"/>
      <c r="AA156" s="1625"/>
      <c r="AB156" s="1626"/>
      <c r="AC156" s="38"/>
      <c r="AD156" s="13"/>
      <c r="AE156" s="13"/>
      <c r="AW156" s="41"/>
      <c r="AX156" s="41"/>
    </row>
    <row r="157" spans="1:50" s="42" customFormat="1" ht="40.5" customHeight="1">
      <c r="A157" s="1035" t="s">
        <v>339</v>
      </c>
      <c r="B157" s="1036" t="s">
        <v>537</v>
      </c>
      <c r="C157" s="1037"/>
      <c r="D157" s="1038"/>
      <c r="E157" s="1039"/>
      <c r="F157" s="1040"/>
      <c r="G157" s="1041">
        <f>G158+G159+G160+G161</f>
        <v>18</v>
      </c>
      <c r="H157" s="1042">
        <f>H158+H159+H160+H161</f>
        <v>540</v>
      </c>
      <c r="I157" s="1043">
        <f>I158+I159+I160+I161</f>
        <v>84</v>
      </c>
      <c r="J157" s="1044"/>
      <c r="K157" s="1044"/>
      <c r="L157" s="1045" t="s">
        <v>538</v>
      </c>
      <c r="M157" s="1064">
        <f>M158+M159+M160+M161</f>
        <v>456</v>
      </c>
      <c r="N157" s="1067"/>
      <c r="O157" s="1513"/>
      <c r="P157" s="1478"/>
      <c r="Q157" s="656"/>
      <c r="R157" s="1513"/>
      <c r="S157" s="1478"/>
      <c r="T157" s="656"/>
      <c r="U157" s="1513"/>
      <c r="V157" s="1478"/>
      <c r="W157" s="197"/>
      <c r="X157" s="197"/>
      <c r="Y157" s="39"/>
      <c r="Z157" s="39"/>
      <c r="AA157" s="39"/>
      <c r="AB157" s="39"/>
      <c r="AC157" s="38"/>
      <c r="AD157" s="13"/>
      <c r="AE157" s="13"/>
      <c r="AW157" s="41"/>
      <c r="AX157" s="41"/>
    </row>
    <row r="158" spans="1:50" s="42" customFormat="1" ht="21.75" customHeight="1">
      <c r="A158" s="1046" t="s">
        <v>539</v>
      </c>
      <c r="B158" s="1047" t="s">
        <v>540</v>
      </c>
      <c r="C158" s="1048">
        <v>2</v>
      </c>
      <c r="D158" s="1049">
        <v>1</v>
      </c>
      <c r="E158" s="494"/>
      <c r="F158" s="1050"/>
      <c r="G158" s="1051">
        <v>6</v>
      </c>
      <c r="H158" s="1052">
        <f>G158*30</f>
        <v>180</v>
      </c>
      <c r="I158" s="1053">
        <v>24</v>
      </c>
      <c r="J158" s="483"/>
      <c r="K158" s="483"/>
      <c r="L158" s="482" t="s">
        <v>541</v>
      </c>
      <c r="M158" s="1065">
        <f>H158-I158</f>
        <v>156</v>
      </c>
      <c r="N158" s="1054" t="s">
        <v>542</v>
      </c>
      <c r="O158" s="1627" t="s">
        <v>542</v>
      </c>
      <c r="P158" s="1627"/>
      <c r="Q158" s="656"/>
      <c r="R158" s="1513"/>
      <c r="S158" s="1478"/>
      <c r="T158" s="656"/>
      <c r="U158" s="1513"/>
      <c r="V158" s="1478"/>
      <c r="W158" s="197"/>
      <c r="X158" s="197"/>
      <c r="Y158" s="39"/>
      <c r="Z158" s="39"/>
      <c r="AA158" s="39"/>
      <c r="AB158" s="39"/>
      <c r="AC158" s="38"/>
      <c r="AD158" s="13"/>
      <c r="AE158" s="13"/>
      <c r="AW158" s="41"/>
      <c r="AX158" s="41"/>
    </row>
    <row r="159" spans="1:50" s="42" customFormat="1" ht="21.75" customHeight="1">
      <c r="A159" s="1046" t="s">
        <v>543</v>
      </c>
      <c r="B159" s="1047" t="s">
        <v>540</v>
      </c>
      <c r="C159" s="1048">
        <v>4</v>
      </c>
      <c r="D159" s="1049">
        <v>3</v>
      </c>
      <c r="E159" s="494"/>
      <c r="F159" s="1050"/>
      <c r="G159" s="1051">
        <v>6</v>
      </c>
      <c r="H159" s="1052">
        <f>G159*30</f>
        <v>180</v>
      </c>
      <c r="I159" s="1053">
        <v>24</v>
      </c>
      <c r="J159" s="483"/>
      <c r="K159" s="483"/>
      <c r="L159" s="482" t="s">
        <v>541</v>
      </c>
      <c r="M159" s="1065">
        <f>H159-I159</f>
        <v>156</v>
      </c>
      <c r="N159" s="1067"/>
      <c r="O159" s="1513"/>
      <c r="P159" s="1478"/>
      <c r="Q159" s="1054" t="s">
        <v>542</v>
      </c>
      <c r="R159" s="1627" t="s">
        <v>542</v>
      </c>
      <c r="S159" s="1627"/>
      <c r="T159" s="656"/>
      <c r="U159" s="1513"/>
      <c r="V159" s="1478"/>
      <c r="W159" s="197"/>
      <c r="X159" s="197"/>
      <c r="Y159" s="39"/>
      <c r="Z159" s="39"/>
      <c r="AA159" s="39"/>
      <c r="AB159" s="39"/>
      <c r="AC159" s="38"/>
      <c r="AD159" s="13"/>
      <c r="AE159" s="13"/>
      <c r="AW159" s="41"/>
      <c r="AX159" s="41"/>
    </row>
    <row r="160" spans="1:50" s="42" customFormat="1" ht="21.75" customHeight="1">
      <c r="A160" s="1046" t="s">
        <v>544</v>
      </c>
      <c r="B160" s="1047" t="s">
        <v>540</v>
      </c>
      <c r="C160" s="1048">
        <v>6</v>
      </c>
      <c r="D160" s="1049">
        <v>5</v>
      </c>
      <c r="E160" s="494"/>
      <c r="F160" s="1050"/>
      <c r="G160" s="1051">
        <v>4</v>
      </c>
      <c r="H160" s="1052">
        <f>G160*30</f>
        <v>120</v>
      </c>
      <c r="I160" s="1053">
        <v>24</v>
      </c>
      <c r="J160" s="483"/>
      <c r="K160" s="483"/>
      <c r="L160" s="482" t="s">
        <v>541</v>
      </c>
      <c r="M160" s="1065">
        <f>H160-I160</f>
        <v>96</v>
      </c>
      <c r="N160" s="1067"/>
      <c r="O160" s="1513"/>
      <c r="P160" s="1478"/>
      <c r="Q160" s="656"/>
      <c r="R160" s="1513"/>
      <c r="S160" s="1478"/>
      <c r="T160" s="1054" t="s">
        <v>542</v>
      </c>
      <c r="U160" s="1627" t="s">
        <v>542</v>
      </c>
      <c r="V160" s="1627"/>
      <c r="W160" s="197"/>
      <c r="X160" s="197"/>
      <c r="Y160" s="39"/>
      <c r="Z160" s="39"/>
      <c r="AA160" s="39"/>
      <c r="AB160" s="39"/>
      <c r="AC160" s="38"/>
      <c r="AD160" s="13"/>
      <c r="AE160" s="13"/>
      <c r="AW160" s="41"/>
      <c r="AX160" s="41"/>
    </row>
    <row r="161" spans="1:50" s="42" customFormat="1" ht="21.75" customHeight="1" thickBot="1">
      <c r="A161" s="1055" t="s">
        <v>545</v>
      </c>
      <c r="B161" s="1056" t="s">
        <v>540</v>
      </c>
      <c r="C161" s="1057">
        <v>7</v>
      </c>
      <c r="D161" s="1057"/>
      <c r="E161" s="939"/>
      <c r="F161" s="1058"/>
      <c r="G161" s="1059">
        <v>2</v>
      </c>
      <c r="H161" s="1060">
        <f>G161*30</f>
        <v>60</v>
      </c>
      <c r="I161" s="1061">
        <v>12</v>
      </c>
      <c r="J161" s="1062"/>
      <c r="K161" s="1062"/>
      <c r="L161" s="1063" t="s">
        <v>542</v>
      </c>
      <c r="M161" s="1066">
        <f>H161-I161</f>
        <v>48</v>
      </c>
      <c r="N161" s="1067"/>
      <c r="O161" s="1513"/>
      <c r="P161" s="1478"/>
      <c r="Q161" s="656"/>
      <c r="R161" s="1513"/>
      <c r="S161" s="1478"/>
      <c r="T161" s="656"/>
      <c r="U161" s="1513"/>
      <c r="V161" s="1478"/>
      <c r="W161" s="739" t="s">
        <v>542</v>
      </c>
      <c r="X161" s="197"/>
      <c r="Y161" s="39"/>
      <c r="Z161" s="39"/>
      <c r="AA161" s="39"/>
      <c r="AB161" s="39"/>
      <c r="AC161" s="38"/>
      <c r="AD161" s="13"/>
      <c r="AE161" s="13"/>
      <c r="AW161" s="41"/>
      <c r="AX161" s="41"/>
    </row>
    <row r="162" spans="1:50" s="42" customFormat="1" ht="21.75" customHeight="1">
      <c r="A162" s="683"/>
      <c r="B162" s="676"/>
      <c r="C162" s="685"/>
      <c r="D162" s="685"/>
      <c r="E162" s="685"/>
      <c r="F162" s="685"/>
      <c r="G162" s="685"/>
      <c r="H162" s="685"/>
      <c r="I162" s="685"/>
      <c r="J162" s="687"/>
      <c r="K162" s="687"/>
      <c r="L162" s="687"/>
      <c r="M162" s="688"/>
      <c r="N162" s="688"/>
      <c r="O162" s="685"/>
      <c r="P162" s="685"/>
      <c r="Q162" s="685"/>
      <c r="R162" s="685"/>
      <c r="S162" s="685"/>
      <c r="T162" s="685"/>
      <c r="U162" s="685"/>
      <c r="V162" s="24"/>
      <c r="W162" s="24"/>
      <c r="X162" s="24"/>
      <c r="Y162" s="38"/>
      <c r="Z162" s="38"/>
      <c r="AA162" s="38"/>
      <c r="AB162" s="38"/>
      <c r="AC162" s="38"/>
      <c r="AD162" s="13"/>
      <c r="AE162" s="13"/>
      <c r="AW162" s="41"/>
      <c r="AX162" s="41"/>
    </row>
    <row r="163" spans="1:50" s="42" customFormat="1" ht="21.75" customHeight="1">
      <c r="A163" s="683"/>
      <c r="B163" s="676"/>
      <c r="C163" s="685"/>
      <c r="D163" s="685"/>
      <c r="E163" s="685"/>
      <c r="F163" s="685"/>
      <c r="G163" s="685"/>
      <c r="H163" s="685"/>
      <c r="I163" s="685"/>
      <c r="J163" s="687"/>
      <c r="K163" s="687"/>
      <c r="L163" s="687"/>
      <c r="M163" s="688"/>
      <c r="N163" s="688"/>
      <c r="O163" s="685"/>
      <c r="P163" s="685"/>
      <c r="Q163" s="886"/>
      <c r="R163" s="885"/>
      <c r="S163" s="685"/>
      <c r="T163" s="885"/>
      <c r="U163" s="685"/>
      <c r="V163" s="24"/>
      <c r="W163" s="24"/>
      <c r="X163" s="24"/>
      <c r="Y163" s="38"/>
      <c r="Z163" s="38"/>
      <c r="AA163" s="38"/>
      <c r="AB163" s="38"/>
      <c r="AC163" s="38"/>
      <c r="AD163" s="13"/>
      <c r="AE163" s="13"/>
      <c r="AW163" s="41"/>
      <c r="AX163" s="41"/>
    </row>
    <row r="164" spans="1:50" s="42" customFormat="1" ht="21.75" customHeight="1">
      <c r="A164" s="683"/>
      <c r="B164" s="676" t="s">
        <v>356</v>
      </c>
      <c r="C164" s="685"/>
      <c r="D164" s="686"/>
      <c r="E164" s="686"/>
      <c r="F164" s="686"/>
      <c r="G164" s="686"/>
      <c r="H164" s="686"/>
      <c r="I164" s="685"/>
      <c r="J164" s="1484" t="s">
        <v>355</v>
      </c>
      <c r="K164" s="1484"/>
      <c r="L164" s="1484"/>
      <c r="M164" s="688"/>
      <c r="N164" s="688"/>
      <c r="O164" s="685"/>
      <c r="P164" s="685"/>
      <c r="Q164" s="685"/>
      <c r="R164" s="685"/>
      <c r="S164" s="685"/>
      <c r="T164" s="685"/>
      <c r="U164" s="685"/>
      <c r="V164" s="24"/>
      <c r="W164" s="24"/>
      <c r="X164" s="24"/>
      <c r="Y164" s="38"/>
      <c r="Z164" s="38"/>
      <c r="AA164" s="38"/>
      <c r="AB164" s="38"/>
      <c r="AC164" s="38"/>
      <c r="AD164" s="13"/>
      <c r="AE164" s="13"/>
      <c r="AW164" s="41"/>
      <c r="AX164" s="41"/>
    </row>
    <row r="165" spans="1:50" s="42" customFormat="1" ht="21.75" customHeight="1">
      <c r="A165" s="683"/>
      <c r="B165" s="676"/>
      <c r="C165" s="685"/>
      <c r="D165" s="763"/>
      <c r="E165" s="763"/>
      <c r="F165" s="763"/>
      <c r="G165" s="763"/>
      <c r="H165" s="763"/>
      <c r="I165" s="685"/>
      <c r="J165" s="687"/>
      <c r="K165" s="688"/>
      <c r="L165" s="688"/>
      <c r="M165" s="688"/>
      <c r="N165" s="688"/>
      <c r="O165" s="685"/>
      <c r="P165" s="685"/>
      <c r="Q165" s="685"/>
      <c r="R165" s="685"/>
      <c r="S165" s="685"/>
      <c r="T165" s="685"/>
      <c r="U165" s="685"/>
      <c r="V165" s="24"/>
      <c r="W165" s="24"/>
      <c r="X165" s="24"/>
      <c r="Y165" s="38"/>
      <c r="Z165" s="38"/>
      <c r="AA165" s="38"/>
      <c r="AB165" s="38"/>
      <c r="AC165" s="38"/>
      <c r="AD165" s="13"/>
      <c r="AE165" s="13"/>
      <c r="AW165" s="41"/>
      <c r="AX165" s="41"/>
    </row>
    <row r="166" spans="1:50" s="42" customFormat="1" ht="19.5" customHeight="1">
      <c r="A166" s="683"/>
      <c r="B166" s="690" t="s">
        <v>250</v>
      </c>
      <c r="C166" s="685"/>
      <c r="D166" s="686"/>
      <c r="E166" s="686"/>
      <c r="F166" s="686"/>
      <c r="G166" s="686"/>
      <c r="H166" s="686"/>
      <c r="I166" s="685"/>
      <c r="J166" s="1583" t="s">
        <v>251</v>
      </c>
      <c r="K166" s="1584"/>
      <c r="L166" s="1584"/>
      <c r="M166" s="1584"/>
      <c r="N166" s="1584"/>
      <c r="O166" s="685"/>
      <c r="P166" s="685"/>
      <c r="Q166" s="685"/>
      <c r="R166" s="685"/>
      <c r="S166" s="685"/>
      <c r="T166" s="685"/>
      <c r="U166" s="685"/>
      <c r="V166" s="24"/>
      <c r="W166" s="24"/>
      <c r="X166" s="24"/>
      <c r="Y166" s="38"/>
      <c r="Z166" s="38"/>
      <c r="AA166" s="38"/>
      <c r="AB166" s="38"/>
      <c r="AC166" s="38"/>
      <c r="AD166" s="13"/>
      <c r="AE166" s="13"/>
      <c r="AW166" s="41"/>
      <c r="AX166" s="41"/>
    </row>
    <row r="167" spans="1:50" s="42" customFormat="1" ht="39" customHeight="1">
      <c r="A167" s="16"/>
      <c r="B167" s="690" t="s">
        <v>433</v>
      </c>
      <c r="C167" s="690"/>
      <c r="D167" s="764"/>
      <c r="E167" s="764"/>
      <c r="F167" s="764"/>
      <c r="G167" s="764"/>
      <c r="H167" s="764"/>
      <c r="I167" s="690"/>
      <c r="J167" s="1583" t="s">
        <v>434</v>
      </c>
      <c r="K167" s="1584"/>
      <c r="L167" s="1584"/>
      <c r="M167" s="1584"/>
      <c r="N167" s="1584"/>
      <c r="O167" s="17"/>
      <c r="P167" s="17"/>
      <c r="Q167" s="17"/>
      <c r="R167" s="17"/>
      <c r="S167" s="17"/>
      <c r="T167" s="17"/>
      <c r="U167" s="17"/>
      <c r="V167" s="25"/>
      <c r="W167" s="25"/>
      <c r="X167" s="25"/>
      <c r="Y167" s="38"/>
      <c r="Z167" s="38"/>
      <c r="AA167" s="38"/>
      <c r="AB167" s="38"/>
      <c r="AC167" s="38"/>
      <c r="AD167" s="13"/>
      <c r="AE167" s="13"/>
      <c r="AW167" s="41"/>
      <c r="AX167" s="41"/>
    </row>
    <row r="168" spans="1:50" s="42" customFormat="1" ht="24" customHeight="1">
      <c r="A168" s="16"/>
      <c r="B168" s="690"/>
      <c r="C168" s="690"/>
      <c r="D168" s="690"/>
      <c r="E168" s="690"/>
      <c r="F168" s="690"/>
      <c r="G168" s="690"/>
      <c r="H168" s="690"/>
      <c r="I168" s="690"/>
      <c r="J168" s="473"/>
      <c r="K168" s="691"/>
      <c r="L168" s="691"/>
      <c r="M168" s="691"/>
      <c r="N168" s="691"/>
      <c r="O168" s="17"/>
      <c r="P168" s="17"/>
      <c r="Q168" s="17"/>
      <c r="R168" s="17"/>
      <c r="S168" s="17"/>
      <c r="T168" s="17"/>
      <c r="U168" s="17"/>
      <c r="V168" s="25"/>
      <c r="W168" s="25"/>
      <c r="X168" s="25"/>
      <c r="Y168" s="38"/>
      <c r="Z168" s="38"/>
      <c r="AA168" s="38"/>
      <c r="AB168" s="38"/>
      <c r="AC168" s="38"/>
      <c r="AD168" s="13"/>
      <c r="AE168" s="13"/>
      <c r="AW168" s="41"/>
      <c r="AX168" s="41"/>
    </row>
    <row r="169" spans="1:50" s="42" customFormat="1" ht="15">
      <c r="A169" s="16"/>
      <c r="B169" s="690"/>
      <c r="C169" s="690"/>
      <c r="D169" s="690"/>
      <c r="E169" s="690"/>
      <c r="F169" s="690"/>
      <c r="G169" s="690"/>
      <c r="H169" s="690"/>
      <c r="I169" s="690"/>
      <c r="J169" s="473"/>
      <c r="K169" s="691"/>
      <c r="L169" s="691"/>
      <c r="M169" s="691"/>
      <c r="N169" s="691"/>
      <c r="O169" s="17"/>
      <c r="P169" s="17"/>
      <c r="Q169" s="17"/>
      <c r="R169" s="17"/>
      <c r="S169" s="17"/>
      <c r="T169" s="17"/>
      <c r="U169" s="17"/>
      <c r="V169" s="25"/>
      <c r="W169" s="25"/>
      <c r="X169" s="25"/>
      <c r="Y169" s="38"/>
      <c r="Z169" s="38"/>
      <c r="AA169" s="38"/>
      <c r="AB169" s="38"/>
      <c r="AC169" s="38"/>
      <c r="AD169" s="13"/>
      <c r="AE169" s="13"/>
      <c r="AW169" s="41"/>
      <c r="AX169" s="41"/>
    </row>
    <row r="170" spans="1:50" s="42" customFormat="1" ht="15">
      <c r="A170" s="16"/>
      <c r="B170" s="690"/>
      <c r="C170" s="690"/>
      <c r="D170" s="690"/>
      <c r="E170" s="690"/>
      <c r="F170" s="690"/>
      <c r="G170" s="690"/>
      <c r="H170" s="690"/>
      <c r="I170" s="690"/>
      <c r="J170" s="473"/>
      <c r="K170" s="691"/>
      <c r="L170" s="691"/>
      <c r="M170" s="691"/>
      <c r="N170" s="691"/>
      <c r="O170" s="17"/>
      <c r="P170" s="17"/>
      <c r="Q170" s="17"/>
      <c r="R170" s="17"/>
      <c r="S170" s="17"/>
      <c r="T170" s="17"/>
      <c r="U170" s="17"/>
      <c r="V170" s="25"/>
      <c r="W170" s="25"/>
      <c r="X170" s="25"/>
      <c r="Y170" s="38"/>
      <c r="Z170" s="38"/>
      <c r="AA170" s="38"/>
      <c r="AB170" s="38"/>
      <c r="AC170" s="38"/>
      <c r="AD170" s="13"/>
      <c r="AE170" s="13"/>
      <c r="AW170" s="41"/>
      <c r="AX170" s="41"/>
    </row>
    <row r="171" spans="1:50" s="42" customFormat="1" ht="15">
      <c r="A171" s="16"/>
      <c r="B171" s="690"/>
      <c r="C171" s="690"/>
      <c r="D171" s="690"/>
      <c r="E171" s="690"/>
      <c r="F171" s="690"/>
      <c r="G171" s="690"/>
      <c r="H171" s="690"/>
      <c r="I171" s="690"/>
      <c r="J171" s="473"/>
      <c r="K171" s="691"/>
      <c r="L171" s="691"/>
      <c r="M171" s="691"/>
      <c r="N171" s="691"/>
      <c r="O171" s="17"/>
      <c r="P171" s="17"/>
      <c r="Q171" s="17"/>
      <c r="R171" s="17"/>
      <c r="S171" s="17"/>
      <c r="T171" s="17"/>
      <c r="U171" s="17"/>
      <c r="V171" s="25"/>
      <c r="W171" s="25"/>
      <c r="X171" s="25"/>
      <c r="Y171" s="38"/>
      <c r="Z171" s="38"/>
      <c r="AA171" s="38"/>
      <c r="AB171" s="38"/>
      <c r="AC171" s="38"/>
      <c r="AD171" s="13"/>
      <c r="AE171" s="13"/>
      <c r="AW171" s="41"/>
      <c r="AX171" s="41"/>
    </row>
    <row r="172" spans="1:50" s="42" customFormat="1" ht="15">
      <c r="A172" s="16"/>
      <c r="B172" s="690"/>
      <c r="C172" s="690"/>
      <c r="D172" s="690"/>
      <c r="E172" s="690"/>
      <c r="F172" s="690"/>
      <c r="G172" s="690"/>
      <c r="H172" s="690"/>
      <c r="I172" s="690"/>
      <c r="J172" s="473"/>
      <c r="K172" s="691"/>
      <c r="L172" s="691"/>
      <c r="M172" s="691"/>
      <c r="N172" s="691"/>
      <c r="O172" s="17"/>
      <c r="P172" s="17"/>
      <c r="Q172" s="17"/>
      <c r="R172" s="17"/>
      <c r="S172" s="17"/>
      <c r="T172" s="17"/>
      <c r="U172" s="17"/>
      <c r="V172" s="25"/>
      <c r="W172" s="25"/>
      <c r="X172" s="25"/>
      <c r="Y172" s="38"/>
      <c r="Z172" s="38"/>
      <c r="AA172" s="38"/>
      <c r="AB172" s="38"/>
      <c r="AC172" s="38"/>
      <c r="AD172" s="13"/>
      <c r="AE172" s="13"/>
      <c r="AW172" s="41"/>
      <c r="AX172" s="41"/>
    </row>
    <row r="173" spans="1:50" s="42" customFormat="1" ht="15">
      <c r="A173" s="16"/>
      <c r="B173" s="690"/>
      <c r="C173" s="690"/>
      <c r="D173" s="690"/>
      <c r="E173" s="690"/>
      <c r="F173" s="690"/>
      <c r="G173" s="690"/>
      <c r="H173" s="690"/>
      <c r="I173" s="690"/>
      <c r="J173" s="473"/>
      <c r="K173" s="691"/>
      <c r="L173" s="691"/>
      <c r="M173" s="691"/>
      <c r="N173" s="691"/>
      <c r="O173" s="17"/>
      <c r="P173" s="17"/>
      <c r="Q173" s="17"/>
      <c r="R173" s="17"/>
      <c r="S173" s="17"/>
      <c r="T173" s="17"/>
      <c r="U173" s="17"/>
      <c r="V173" s="25"/>
      <c r="W173" s="25"/>
      <c r="X173" s="25"/>
      <c r="Y173" s="38"/>
      <c r="Z173" s="38"/>
      <c r="AA173" s="38"/>
      <c r="AB173" s="38"/>
      <c r="AC173" s="38"/>
      <c r="AD173" s="13"/>
      <c r="AE173" s="13"/>
      <c r="AW173" s="41"/>
      <c r="AX173" s="41"/>
    </row>
    <row r="174" spans="1:50" s="42" customFormat="1" ht="15">
      <c r="A174" s="16"/>
      <c r="B174" s="690"/>
      <c r="C174" s="690"/>
      <c r="D174" s="690"/>
      <c r="E174" s="690"/>
      <c r="F174" s="690"/>
      <c r="G174" s="690"/>
      <c r="H174" s="690"/>
      <c r="I174" s="690"/>
      <c r="J174" s="473"/>
      <c r="K174" s="691"/>
      <c r="L174" s="691"/>
      <c r="M174" s="691"/>
      <c r="N174" s="691"/>
      <c r="O174" s="17"/>
      <c r="P174" s="17"/>
      <c r="Q174" s="17"/>
      <c r="R174" s="17"/>
      <c r="S174" s="17"/>
      <c r="T174" s="17"/>
      <c r="U174" s="17"/>
      <c r="V174" s="25"/>
      <c r="W174" s="25"/>
      <c r="X174" s="25"/>
      <c r="Y174" s="38"/>
      <c r="Z174" s="38"/>
      <c r="AA174" s="38"/>
      <c r="AB174" s="38"/>
      <c r="AC174" s="38"/>
      <c r="AD174" s="13"/>
      <c r="AE174" s="13"/>
      <c r="AW174" s="41"/>
      <c r="AX174" s="41"/>
    </row>
    <row r="175" spans="1:50" s="42" customFormat="1" ht="15">
      <c r="A175" s="16"/>
      <c r="B175" s="690"/>
      <c r="C175" s="690"/>
      <c r="D175" s="690"/>
      <c r="E175" s="690"/>
      <c r="F175" s="690"/>
      <c r="G175" s="690"/>
      <c r="H175" s="690"/>
      <c r="I175" s="690"/>
      <c r="J175" s="473"/>
      <c r="K175" s="691"/>
      <c r="L175" s="691"/>
      <c r="M175" s="691"/>
      <c r="N175" s="691"/>
      <c r="O175" s="17"/>
      <c r="P175" s="17"/>
      <c r="Q175" s="17"/>
      <c r="R175" s="17"/>
      <c r="S175" s="17"/>
      <c r="T175" s="17"/>
      <c r="U175" s="17"/>
      <c r="V175" s="25"/>
      <c r="W175" s="25"/>
      <c r="X175" s="25"/>
      <c r="Y175" s="38"/>
      <c r="Z175" s="38"/>
      <c r="AA175" s="38"/>
      <c r="AB175" s="38"/>
      <c r="AC175" s="38"/>
      <c r="AD175" s="13"/>
      <c r="AE175" s="13"/>
      <c r="AW175" s="41"/>
      <c r="AX175" s="41"/>
    </row>
    <row r="176" spans="1:50" s="42" customFormat="1" ht="15">
      <c r="A176" s="16"/>
      <c r="B176" s="690"/>
      <c r="C176" s="690"/>
      <c r="D176" s="690"/>
      <c r="E176" s="690"/>
      <c r="F176" s="690"/>
      <c r="G176" s="690"/>
      <c r="H176" s="690"/>
      <c r="I176" s="690"/>
      <c r="J176" s="473"/>
      <c r="K176" s="691"/>
      <c r="L176" s="691"/>
      <c r="M176" s="691"/>
      <c r="N176" s="691"/>
      <c r="O176" s="17"/>
      <c r="P176" s="17"/>
      <c r="Q176" s="17"/>
      <c r="R176" s="17"/>
      <c r="S176" s="17"/>
      <c r="T176" s="17"/>
      <c r="U176" s="17"/>
      <c r="V176" s="25"/>
      <c r="W176" s="25"/>
      <c r="X176" s="25"/>
      <c r="Y176" s="38"/>
      <c r="Z176" s="38"/>
      <c r="AA176" s="38"/>
      <c r="AB176" s="38"/>
      <c r="AC176" s="38"/>
      <c r="AD176" s="13"/>
      <c r="AE176" s="13"/>
      <c r="AW176" s="41"/>
      <c r="AX176" s="41"/>
    </row>
    <row r="177" spans="1:50" s="43" customFormat="1" ht="15">
      <c r="A177" s="12"/>
      <c r="B177" s="693"/>
      <c r="C177" s="694"/>
      <c r="D177" s="694"/>
      <c r="E177" s="694"/>
      <c r="F177" s="693"/>
      <c r="G177" s="693"/>
      <c r="H177" s="693"/>
      <c r="I177" s="693"/>
      <c r="J177" s="693"/>
      <c r="K177" s="694"/>
      <c r="L177" s="695"/>
      <c r="M177" s="20"/>
      <c r="N177" s="20"/>
      <c r="O177" s="20"/>
      <c r="P177" s="20"/>
      <c r="Q177" s="20"/>
      <c r="R177" s="20"/>
      <c r="S177" s="20"/>
      <c r="T177" s="20"/>
      <c r="U177" s="20"/>
      <c r="V177" s="14"/>
      <c r="W177" s="14"/>
      <c r="X177" s="14"/>
      <c r="Y177" s="13"/>
      <c r="Z177" s="13"/>
      <c r="AA177" s="13"/>
      <c r="AB177" s="13"/>
      <c r="AC177" s="13"/>
      <c r="AD177" s="13"/>
      <c r="AE177" s="13"/>
      <c r="AW177" s="567"/>
      <c r="AX177" s="567"/>
    </row>
    <row r="178" spans="1:50" s="38" customFormat="1" ht="15">
      <c r="A178" s="12"/>
      <c r="B178" s="693"/>
      <c r="C178" s="694"/>
      <c r="D178" s="694"/>
      <c r="E178" s="694"/>
      <c r="F178" s="693"/>
      <c r="G178" s="693"/>
      <c r="H178" s="693"/>
      <c r="I178" s="693"/>
      <c r="J178" s="693"/>
      <c r="K178" s="694"/>
      <c r="L178" s="695"/>
      <c r="M178" s="20"/>
      <c r="N178" s="20"/>
      <c r="O178" s="20"/>
      <c r="P178" s="20"/>
      <c r="Q178" s="20"/>
      <c r="R178" s="20"/>
      <c r="S178" s="20"/>
      <c r="T178" s="20"/>
      <c r="U178" s="20"/>
      <c r="V178" s="14"/>
      <c r="W178" s="14"/>
      <c r="X178" s="14"/>
      <c r="Y178" s="13"/>
      <c r="Z178" s="13"/>
      <c r="AA178" s="13"/>
      <c r="AB178" s="13"/>
      <c r="AC178" s="13"/>
      <c r="AD178" s="13"/>
      <c r="AE178" s="13"/>
      <c r="AW178" s="39"/>
      <c r="AX178" s="39"/>
    </row>
    <row r="179" spans="1:50" s="38" customFormat="1" ht="15">
      <c r="A179" s="12"/>
      <c r="B179" s="693"/>
      <c r="C179" s="694"/>
      <c r="D179" s="694"/>
      <c r="E179" s="694"/>
      <c r="F179" s="693"/>
      <c r="G179" s="693"/>
      <c r="H179" s="693"/>
      <c r="I179" s="693"/>
      <c r="J179" s="693"/>
      <c r="K179" s="694"/>
      <c r="L179" s="695"/>
      <c r="M179" s="20"/>
      <c r="N179" s="20"/>
      <c r="O179" s="20"/>
      <c r="P179" s="20"/>
      <c r="Q179" s="20"/>
      <c r="R179" s="20"/>
      <c r="S179" s="20"/>
      <c r="T179" s="20"/>
      <c r="U179" s="20"/>
      <c r="V179" s="14"/>
      <c r="W179" s="14"/>
      <c r="X179" s="14"/>
      <c r="Y179" s="13"/>
      <c r="Z179" s="13"/>
      <c r="AA179" s="13"/>
      <c r="AB179" s="13"/>
      <c r="AC179" s="13"/>
      <c r="AD179" s="13"/>
      <c r="AE179" s="13"/>
      <c r="AW179" s="39"/>
      <c r="AX179" s="39"/>
    </row>
    <row r="180" spans="1:50" s="38" customFormat="1" ht="15">
      <c r="A180" s="12"/>
      <c r="B180" s="693"/>
      <c r="C180" s="694"/>
      <c r="D180" s="694"/>
      <c r="E180" s="694"/>
      <c r="F180" s="693"/>
      <c r="G180" s="693"/>
      <c r="H180" s="693"/>
      <c r="I180" s="693"/>
      <c r="J180" s="693"/>
      <c r="K180" s="694"/>
      <c r="L180" s="695"/>
      <c r="M180" s="20"/>
      <c r="N180" s="20"/>
      <c r="O180" s="20"/>
      <c r="P180" s="20"/>
      <c r="Q180" s="20"/>
      <c r="R180" s="20"/>
      <c r="S180" s="20"/>
      <c r="T180" s="20"/>
      <c r="U180" s="20"/>
      <c r="V180" s="14"/>
      <c r="W180" s="14"/>
      <c r="X180" s="14"/>
      <c r="Y180" s="13"/>
      <c r="Z180" s="13"/>
      <c r="AA180" s="13"/>
      <c r="AB180" s="13"/>
      <c r="AC180" s="13"/>
      <c r="AD180" s="13"/>
      <c r="AE180" s="13"/>
      <c r="AW180" s="39"/>
      <c r="AX180" s="39"/>
    </row>
    <row r="181" spans="1:50" s="38" customFormat="1" ht="15">
      <c r="A181" s="12"/>
      <c r="B181" s="693"/>
      <c r="C181" s="694"/>
      <c r="D181" s="694"/>
      <c r="E181" s="694"/>
      <c r="F181" s="693"/>
      <c r="G181" s="693"/>
      <c r="H181" s="693"/>
      <c r="I181" s="693"/>
      <c r="J181" s="693"/>
      <c r="K181" s="694"/>
      <c r="L181" s="695"/>
      <c r="M181" s="20"/>
      <c r="N181" s="20"/>
      <c r="O181" s="20"/>
      <c r="P181" s="20"/>
      <c r="Q181" s="20"/>
      <c r="R181" s="20"/>
      <c r="S181" s="20"/>
      <c r="T181" s="20"/>
      <c r="U181" s="20"/>
      <c r="V181" s="14"/>
      <c r="W181" s="14"/>
      <c r="X181" s="14"/>
      <c r="Y181" s="13"/>
      <c r="Z181" s="13"/>
      <c r="AA181" s="13"/>
      <c r="AB181" s="13"/>
      <c r="AC181" s="13"/>
      <c r="AD181" s="13"/>
      <c r="AE181" s="13"/>
      <c r="AW181" s="39"/>
      <c r="AX181" s="39"/>
    </row>
    <row r="182" spans="1:50" s="38" customFormat="1" ht="15">
      <c r="A182" s="12"/>
      <c r="B182" s="693"/>
      <c r="C182" s="694"/>
      <c r="D182" s="694"/>
      <c r="E182" s="694"/>
      <c r="F182" s="693"/>
      <c r="G182" s="693"/>
      <c r="H182" s="693"/>
      <c r="I182" s="693"/>
      <c r="J182" s="693"/>
      <c r="K182" s="694"/>
      <c r="L182" s="695"/>
      <c r="M182" s="20"/>
      <c r="N182" s="20"/>
      <c r="O182" s="20"/>
      <c r="P182" s="20"/>
      <c r="Q182" s="20"/>
      <c r="R182" s="20"/>
      <c r="S182" s="20"/>
      <c r="T182" s="20"/>
      <c r="U182" s="20"/>
      <c r="V182" s="14"/>
      <c r="W182" s="14"/>
      <c r="X182" s="14"/>
      <c r="Y182" s="13"/>
      <c r="Z182" s="13"/>
      <c r="AA182" s="13"/>
      <c r="AB182" s="13"/>
      <c r="AC182" s="13"/>
      <c r="AD182" s="13"/>
      <c r="AE182" s="13"/>
      <c r="AW182" s="39"/>
      <c r="AX182" s="39"/>
    </row>
    <row r="183" spans="1:50" s="38" customFormat="1" ht="15">
      <c r="A183" s="12"/>
      <c r="B183" s="693"/>
      <c r="C183" s="694"/>
      <c r="D183" s="694"/>
      <c r="E183" s="694"/>
      <c r="F183" s="693"/>
      <c r="G183" s="693"/>
      <c r="H183" s="693"/>
      <c r="I183" s="693"/>
      <c r="J183" s="693"/>
      <c r="K183" s="694"/>
      <c r="L183" s="695"/>
      <c r="M183" s="20"/>
      <c r="N183" s="20"/>
      <c r="O183" s="20"/>
      <c r="P183" s="20"/>
      <c r="Q183" s="20"/>
      <c r="R183" s="20"/>
      <c r="S183" s="20"/>
      <c r="T183" s="20"/>
      <c r="U183" s="20"/>
      <c r="V183" s="14"/>
      <c r="W183" s="14"/>
      <c r="X183" s="14"/>
      <c r="Y183" s="13"/>
      <c r="Z183" s="13"/>
      <c r="AA183" s="13"/>
      <c r="AB183" s="13"/>
      <c r="AC183" s="13"/>
      <c r="AD183" s="13"/>
      <c r="AE183" s="13"/>
      <c r="AW183" s="39"/>
      <c r="AX183" s="39"/>
    </row>
    <row r="184" spans="1:50" s="38" customFormat="1" ht="18.75" customHeight="1">
      <c r="A184" s="12"/>
      <c r="B184" s="693"/>
      <c r="C184" s="694"/>
      <c r="D184" s="694"/>
      <c r="E184" s="694"/>
      <c r="F184" s="693"/>
      <c r="G184" s="693"/>
      <c r="H184" s="693"/>
      <c r="I184" s="693"/>
      <c r="J184" s="693"/>
      <c r="K184" s="694"/>
      <c r="L184" s="695"/>
      <c r="M184" s="20"/>
      <c r="N184" s="20"/>
      <c r="O184" s="20"/>
      <c r="P184" s="20"/>
      <c r="Q184" s="20"/>
      <c r="R184" s="20"/>
      <c r="S184" s="20"/>
      <c r="T184" s="20"/>
      <c r="U184" s="20"/>
      <c r="V184" s="14"/>
      <c r="W184" s="14"/>
      <c r="X184" s="14"/>
      <c r="Y184" s="13"/>
      <c r="Z184" s="13"/>
      <c r="AA184" s="13"/>
      <c r="AB184" s="13"/>
      <c r="AC184" s="13"/>
      <c r="AD184" s="13"/>
      <c r="AE184" s="13"/>
      <c r="AW184" s="39"/>
      <c r="AX184" s="39"/>
    </row>
    <row r="185" spans="1:50" s="38" customFormat="1" ht="15">
      <c r="A185" s="12"/>
      <c r="B185" s="693"/>
      <c r="C185" s="694"/>
      <c r="D185" s="694"/>
      <c r="E185" s="694"/>
      <c r="F185" s="693"/>
      <c r="G185" s="693"/>
      <c r="H185" s="693"/>
      <c r="I185" s="693"/>
      <c r="J185" s="693"/>
      <c r="K185" s="694"/>
      <c r="L185" s="695"/>
      <c r="M185" s="20"/>
      <c r="N185" s="20"/>
      <c r="O185" s="20"/>
      <c r="P185" s="20"/>
      <c r="Q185" s="20"/>
      <c r="R185" s="20"/>
      <c r="S185" s="20"/>
      <c r="T185" s="20"/>
      <c r="U185" s="20"/>
      <c r="V185" s="14"/>
      <c r="W185" s="14"/>
      <c r="X185" s="14"/>
      <c r="Y185" s="13"/>
      <c r="Z185" s="13"/>
      <c r="AA185" s="13"/>
      <c r="AB185" s="13"/>
      <c r="AC185" s="13"/>
      <c r="AD185" s="13"/>
      <c r="AE185" s="13"/>
      <c r="AW185" s="39"/>
      <c r="AX185" s="39"/>
    </row>
    <row r="186" spans="1:50" s="38" customFormat="1" ht="15">
      <c r="A186" s="12"/>
      <c r="B186" s="693"/>
      <c r="C186" s="694"/>
      <c r="D186" s="694"/>
      <c r="E186" s="694"/>
      <c r="F186" s="693"/>
      <c r="G186" s="693"/>
      <c r="H186" s="693"/>
      <c r="I186" s="693"/>
      <c r="J186" s="693"/>
      <c r="K186" s="694"/>
      <c r="L186" s="695"/>
      <c r="M186" s="20"/>
      <c r="N186" s="20"/>
      <c r="O186" s="20"/>
      <c r="P186" s="20"/>
      <c r="Q186" s="20"/>
      <c r="R186" s="20"/>
      <c r="S186" s="20"/>
      <c r="T186" s="20"/>
      <c r="U186" s="20"/>
      <c r="V186" s="14"/>
      <c r="W186" s="14"/>
      <c r="X186" s="14"/>
      <c r="Y186" s="13"/>
      <c r="Z186" s="13"/>
      <c r="AA186" s="13"/>
      <c r="AB186" s="13"/>
      <c r="AC186" s="13"/>
      <c r="AD186" s="13"/>
      <c r="AE186" s="13"/>
      <c r="AW186" s="39"/>
      <c r="AX186" s="39"/>
    </row>
    <row r="187" spans="1:50" s="38" customFormat="1" ht="15">
      <c r="A187" s="12"/>
      <c r="B187" s="693"/>
      <c r="C187" s="694"/>
      <c r="D187" s="694"/>
      <c r="E187" s="694"/>
      <c r="F187" s="693"/>
      <c r="G187" s="693"/>
      <c r="H187" s="693"/>
      <c r="I187" s="693"/>
      <c r="J187" s="693"/>
      <c r="K187" s="694"/>
      <c r="L187" s="695"/>
      <c r="M187" s="20"/>
      <c r="N187" s="20"/>
      <c r="O187" s="20"/>
      <c r="P187" s="20"/>
      <c r="Q187" s="20"/>
      <c r="R187" s="20"/>
      <c r="S187" s="20"/>
      <c r="T187" s="20"/>
      <c r="U187" s="20"/>
      <c r="V187" s="14"/>
      <c r="W187" s="14"/>
      <c r="X187" s="14"/>
      <c r="Y187" s="13"/>
      <c r="Z187" s="13"/>
      <c r="AA187" s="13"/>
      <c r="AB187" s="13"/>
      <c r="AC187" s="13"/>
      <c r="AD187" s="13"/>
      <c r="AE187" s="13"/>
      <c r="AW187" s="39"/>
      <c r="AX187" s="39"/>
    </row>
    <row r="188" spans="1:50" s="38" customFormat="1" ht="15">
      <c r="A188" s="12"/>
      <c r="B188" s="693"/>
      <c r="C188" s="694"/>
      <c r="D188" s="694"/>
      <c r="E188" s="694"/>
      <c r="F188" s="693"/>
      <c r="G188" s="693"/>
      <c r="H188" s="693"/>
      <c r="I188" s="693"/>
      <c r="J188" s="693"/>
      <c r="K188" s="694"/>
      <c r="L188" s="695"/>
      <c r="M188" s="20"/>
      <c r="N188" s="20"/>
      <c r="O188" s="20"/>
      <c r="P188" s="20"/>
      <c r="Q188" s="20"/>
      <c r="R188" s="20"/>
      <c r="S188" s="20"/>
      <c r="T188" s="20"/>
      <c r="U188" s="20"/>
      <c r="V188" s="14"/>
      <c r="W188" s="14"/>
      <c r="X188" s="14"/>
      <c r="Y188" s="13"/>
      <c r="Z188" s="13"/>
      <c r="AA188" s="13"/>
      <c r="AB188" s="13"/>
      <c r="AC188" s="13"/>
      <c r="AD188" s="13"/>
      <c r="AE188" s="13"/>
      <c r="AW188" s="39"/>
      <c r="AX188" s="39"/>
    </row>
    <row r="189" spans="1:50" s="38" customFormat="1" ht="15">
      <c r="A189" s="12"/>
      <c r="B189" s="13"/>
      <c r="C189" s="14"/>
      <c r="D189" s="15"/>
      <c r="E189" s="15"/>
      <c r="F189" s="14"/>
      <c r="G189" s="14"/>
      <c r="H189" s="13"/>
      <c r="I189" s="13"/>
      <c r="J189" s="13"/>
      <c r="K189" s="13"/>
      <c r="L189" s="47"/>
      <c r="M189" s="13"/>
      <c r="N189" s="13"/>
      <c r="O189" s="13"/>
      <c r="P189" s="13"/>
      <c r="Q189" s="13"/>
      <c r="R189" s="13"/>
      <c r="S189" s="13"/>
      <c r="T189" s="13"/>
      <c r="U189" s="13"/>
      <c r="V189" s="21"/>
      <c r="W189" s="21"/>
      <c r="X189" s="21"/>
      <c r="Y189" s="13"/>
      <c r="Z189" s="13"/>
      <c r="AA189" s="13"/>
      <c r="AB189" s="13"/>
      <c r="AC189" s="13"/>
      <c r="AD189" s="13"/>
      <c r="AE189" s="13"/>
      <c r="AW189" s="39"/>
      <c r="AX189" s="39"/>
    </row>
    <row r="190" spans="1:50" s="38" customFormat="1" ht="15">
      <c r="A190" s="12"/>
      <c r="B190" s="13"/>
      <c r="C190" s="14"/>
      <c r="D190" s="15"/>
      <c r="E190" s="15"/>
      <c r="F190" s="14"/>
      <c r="G190" s="14"/>
      <c r="H190" s="13"/>
      <c r="I190" s="13"/>
      <c r="J190" s="13"/>
      <c r="K190" s="13"/>
      <c r="L190" s="47"/>
      <c r="M190" s="13"/>
      <c r="N190" s="13"/>
      <c r="O190" s="13"/>
      <c r="P190" s="13"/>
      <c r="Q190" s="13"/>
      <c r="R190" s="13"/>
      <c r="S190" s="13"/>
      <c r="T190" s="13"/>
      <c r="U190" s="13"/>
      <c r="V190" s="21"/>
      <c r="W190" s="21"/>
      <c r="X190" s="21"/>
      <c r="Y190" s="13"/>
      <c r="Z190" s="13"/>
      <c r="AA190" s="13"/>
      <c r="AB190" s="13"/>
      <c r="AC190" s="22"/>
      <c r="AD190" s="13"/>
      <c r="AE190" s="13"/>
      <c r="AW190" s="39"/>
      <c r="AX190" s="39"/>
    </row>
    <row r="191" spans="23:29" ht="15">
      <c r="W191" s="22"/>
      <c r="X191" s="22"/>
      <c r="Y191" s="22"/>
      <c r="Z191" s="22"/>
      <c r="AA191" s="22"/>
      <c r="AB191" s="22"/>
      <c r="AC191" s="14"/>
    </row>
    <row r="192" spans="23:29" ht="15">
      <c r="W192" s="14"/>
      <c r="X192" s="14"/>
      <c r="Y192" s="14"/>
      <c r="Z192" s="14"/>
      <c r="AA192" s="14"/>
      <c r="AB192" s="14"/>
      <c r="AC192" s="14"/>
    </row>
    <row r="193" spans="23:29" ht="15">
      <c r="W193" s="14"/>
      <c r="X193" s="14"/>
      <c r="Y193" s="14"/>
      <c r="Z193" s="14"/>
      <c r="AA193" s="14"/>
      <c r="AB193" s="14"/>
      <c r="AC193" s="14"/>
    </row>
    <row r="194" spans="23:28" ht="15">
      <c r="W194" s="14"/>
      <c r="X194" s="14"/>
      <c r="Y194" s="14"/>
      <c r="Z194" s="14"/>
      <c r="AA194" s="14"/>
      <c r="AB194" s="14"/>
    </row>
  </sheetData>
  <sheetProtection/>
  <mergeCells count="532">
    <mergeCell ref="U107:V107"/>
    <mergeCell ref="B118:AB118"/>
    <mergeCell ref="U160:V160"/>
    <mergeCell ref="O157:P157"/>
    <mergeCell ref="U86:V86"/>
    <mergeCell ref="U93:V93"/>
    <mergeCell ref="R81:S81"/>
    <mergeCell ref="R157:S157"/>
    <mergeCell ref="R158:S158"/>
    <mergeCell ref="R160:S160"/>
    <mergeCell ref="R152:U152"/>
    <mergeCell ref="V152:X152"/>
    <mergeCell ref="A152:M152"/>
    <mergeCell ref="N152:O152"/>
    <mergeCell ref="P152:Q152"/>
    <mergeCell ref="J155:L155"/>
    <mergeCell ref="R161:S161"/>
    <mergeCell ref="U157:V157"/>
    <mergeCell ref="U158:V158"/>
    <mergeCell ref="U159:V159"/>
    <mergeCell ref="U161:V161"/>
    <mergeCell ref="A156:AB156"/>
    <mergeCell ref="O84:P84"/>
    <mergeCell ref="R100:S100"/>
    <mergeCell ref="R101:S101"/>
    <mergeCell ref="O159:P159"/>
    <mergeCell ref="O160:P160"/>
    <mergeCell ref="O161:P161"/>
    <mergeCell ref="O158:P158"/>
    <mergeCell ref="R159:S159"/>
    <mergeCell ref="U79:V79"/>
    <mergeCell ref="U80:V80"/>
    <mergeCell ref="U81:V81"/>
    <mergeCell ref="U82:V82"/>
    <mergeCell ref="U84:V84"/>
    <mergeCell ref="U85:V85"/>
    <mergeCell ref="U116:V116"/>
    <mergeCell ref="U117:V117"/>
    <mergeCell ref="U120:V120"/>
    <mergeCell ref="U121:V121"/>
    <mergeCell ref="O108:P108"/>
    <mergeCell ref="O119:P119"/>
    <mergeCell ref="U119:V119"/>
    <mergeCell ref="O111:P111"/>
    <mergeCell ref="X136:Y136"/>
    <mergeCell ref="X129:Y129"/>
    <mergeCell ref="U136:V136"/>
    <mergeCell ref="U129:V129"/>
    <mergeCell ref="X113:Y113"/>
    <mergeCell ref="X114:Y114"/>
    <mergeCell ref="U128:V128"/>
    <mergeCell ref="X130:Y130"/>
    <mergeCell ref="X131:Y131"/>
    <mergeCell ref="X132:Y132"/>
    <mergeCell ref="X108:Y108"/>
    <mergeCell ref="X119:Y119"/>
    <mergeCell ref="U113:V113"/>
    <mergeCell ref="U108:V108"/>
    <mergeCell ref="U122:V122"/>
    <mergeCell ref="X63:Y63"/>
    <mergeCell ref="X64:Y64"/>
    <mergeCell ref="U115:V115"/>
    <mergeCell ref="X100:Y100"/>
    <mergeCell ref="X101:Y101"/>
    <mergeCell ref="U62:V62"/>
    <mergeCell ref="U63:V63"/>
    <mergeCell ref="U64:V64"/>
    <mergeCell ref="X69:Y69"/>
    <mergeCell ref="B104:AB104"/>
    <mergeCell ref="U135:V135"/>
    <mergeCell ref="R128:S128"/>
    <mergeCell ref="R93:S93"/>
    <mergeCell ref="U83:V83"/>
    <mergeCell ref="B103:AB103"/>
    <mergeCell ref="R129:S129"/>
    <mergeCell ref="U100:V100"/>
    <mergeCell ref="U101:V101"/>
    <mergeCell ref="R108:S108"/>
    <mergeCell ref="R119:S119"/>
    <mergeCell ref="R62:S62"/>
    <mergeCell ref="R90:S90"/>
    <mergeCell ref="R91:S91"/>
    <mergeCell ref="R92:S92"/>
    <mergeCell ref="R64:S64"/>
    <mergeCell ref="O142:P142"/>
    <mergeCell ref="O130:P130"/>
    <mergeCell ref="O131:P131"/>
    <mergeCell ref="O132:P132"/>
    <mergeCell ref="O140:P140"/>
    <mergeCell ref="R136:S136"/>
    <mergeCell ref="R135:S135"/>
    <mergeCell ref="R137:S137"/>
    <mergeCell ref="R142:S142"/>
    <mergeCell ref="O135:P135"/>
    <mergeCell ref="O128:P128"/>
    <mergeCell ref="O136:P136"/>
    <mergeCell ref="O129:P129"/>
    <mergeCell ref="O137:P137"/>
    <mergeCell ref="O122:P122"/>
    <mergeCell ref="O64:P64"/>
    <mergeCell ref="O69:P69"/>
    <mergeCell ref="O81:P81"/>
    <mergeCell ref="O82:P82"/>
    <mergeCell ref="O83:P83"/>
    <mergeCell ref="O35:P35"/>
    <mergeCell ref="R35:S35"/>
    <mergeCell ref="R36:S36"/>
    <mergeCell ref="O36:P36"/>
    <mergeCell ref="O32:P32"/>
    <mergeCell ref="O33:P33"/>
    <mergeCell ref="O34:P34"/>
    <mergeCell ref="A37:F37"/>
    <mergeCell ref="A147:M147"/>
    <mergeCell ref="A141:B141"/>
    <mergeCell ref="A142:B142"/>
    <mergeCell ref="A38:AB38"/>
    <mergeCell ref="U37:V37"/>
    <mergeCell ref="O100:P100"/>
    <mergeCell ref="O74:P74"/>
    <mergeCell ref="R53:S53"/>
    <mergeCell ref="O52:P52"/>
    <mergeCell ref="U114:V114"/>
    <mergeCell ref="R69:S69"/>
    <mergeCell ref="U69:V69"/>
    <mergeCell ref="R88:S88"/>
    <mergeCell ref="R89:S89"/>
    <mergeCell ref="R71:S71"/>
    <mergeCell ref="U75:V75"/>
    <mergeCell ref="R106:S106"/>
    <mergeCell ref="U94:V94"/>
    <mergeCell ref="B110:AB110"/>
    <mergeCell ref="U49:V49"/>
    <mergeCell ref="U50:V50"/>
    <mergeCell ref="X49:Y49"/>
    <mergeCell ref="X50:Y50"/>
    <mergeCell ref="X54:Y54"/>
    <mergeCell ref="U53:V53"/>
    <mergeCell ref="U54:V54"/>
    <mergeCell ref="X53:Y53"/>
    <mergeCell ref="X52:Y52"/>
    <mergeCell ref="W150:Y150"/>
    <mergeCell ref="Z150:AB150"/>
    <mergeCell ref="R30:S30"/>
    <mergeCell ref="X30:Y30"/>
    <mergeCell ref="R148:S148"/>
    <mergeCell ref="Q150:S150"/>
    <mergeCell ref="T150:V150"/>
    <mergeCell ref="X135:Y135"/>
    <mergeCell ref="R74:S74"/>
    <mergeCell ref="U74:V74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Z149:AB149"/>
    <mergeCell ref="D4:D7"/>
    <mergeCell ref="A148:M148"/>
    <mergeCell ref="T4:V4"/>
    <mergeCell ref="N5:AB5"/>
    <mergeCell ref="E5:E7"/>
    <mergeCell ref="Q4:S4"/>
    <mergeCell ref="L5:L7"/>
    <mergeCell ref="Z4:AB4"/>
    <mergeCell ref="O12:P12"/>
    <mergeCell ref="J5:J7"/>
    <mergeCell ref="X6:Y6"/>
    <mergeCell ref="U6:V6"/>
    <mergeCell ref="U7:V7"/>
    <mergeCell ref="M3:M7"/>
    <mergeCell ref="X7:Y7"/>
    <mergeCell ref="X8:Y8"/>
    <mergeCell ref="J167:N167"/>
    <mergeCell ref="A149:M149"/>
    <mergeCell ref="A143:F143"/>
    <mergeCell ref="T149:V149"/>
    <mergeCell ref="J166:N166"/>
    <mergeCell ref="A146:M146"/>
    <mergeCell ref="A144:M144"/>
    <mergeCell ref="O147:P147"/>
    <mergeCell ref="J153:N153"/>
    <mergeCell ref="N151:AB151"/>
    <mergeCell ref="N150:P150"/>
    <mergeCell ref="I4:I7"/>
    <mergeCell ref="W149:Y149"/>
    <mergeCell ref="H3:H7"/>
    <mergeCell ref="O6:P6"/>
    <mergeCell ref="R7:S7"/>
    <mergeCell ref="R147:S147"/>
    <mergeCell ref="A67:AB67"/>
    <mergeCell ref="A145:M145"/>
    <mergeCell ref="N149:P149"/>
    <mergeCell ref="Q149:S149"/>
    <mergeCell ref="O30:P30"/>
    <mergeCell ref="R37:S37"/>
    <mergeCell ref="R31:S31"/>
    <mergeCell ref="O148:P148"/>
    <mergeCell ref="R75:S75"/>
    <mergeCell ref="A72:AB72"/>
    <mergeCell ref="O75:P75"/>
    <mergeCell ref="O37:P37"/>
    <mergeCell ref="X16:Y16"/>
    <mergeCell ref="U12:V12"/>
    <mergeCell ref="X18:Y18"/>
    <mergeCell ref="U18:V18"/>
    <mergeCell ref="U16:V16"/>
    <mergeCell ref="U17:V17"/>
    <mergeCell ref="X13:Y13"/>
    <mergeCell ref="U13:V13"/>
    <mergeCell ref="U15:V15"/>
    <mergeCell ref="X15:Y15"/>
    <mergeCell ref="U11:V11"/>
    <mergeCell ref="R8:S8"/>
    <mergeCell ref="B2:B7"/>
    <mergeCell ref="R6:S6"/>
    <mergeCell ref="H2:M2"/>
    <mergeCell ref="K5:K7"/>
    <mergeCell ref="O7:P7"/>
    <mergeCell ref="C2:F3"/>
    <mergeCell ref="O8:P8"/>
    <mergeCell ref="E4:F4"/>
    <mergeCell ref="O17:P17"/>
    <mergeCell ref="O13:P13"/>
    <mergeCell ref="O11:P11"/>
    <mergeCell ref="A9:AB9"/>
    <mergeCell ref="A10:AB10"/>
    <mergeCell ref="X12:Y12"/>
    <mergeCell ref="R11:S11"/>
    <mergeCell ref="R12:S12"/>
    <mergeCell ref="R13:S13"/>
    <mergeCell ref="X11:Y11"/>
    <mergeCell ref="O31:P31"/>
    <mergeCell ref="R32:S32"/>
    <mergeCell ref="U8:V8"/>
    <mergeCell ref="O15:P15"/>
    <mergeCell ref="O16:P16"/>
    <mergeCell ref="R16:S16"/>
    <mergeCell ref="R15:S15"/>
    <mergeCell ref="O18:P18"/>
    <mergeCell ref="R17:S17"/>
    <mergeCell ref="R20:S20"/>
    <mergeCell ref="R21:S21"/>
    <mergeCell ref="U30:V30"/>
    <mergeCell ref="X21:Y21"/>
    <mergeCell ref="O24:P24"/>
    <mergeCell ref="O25:P25"/>
    <mergeCell ref="O29:P29"/>
    <mergeCell ref="R29:S29"/>
    <mergeCell ref="O28:P28"/>
    <mergeCell ref="U27:V27"/>
    <mergeCell ref="R22:S22"/>
    <mergeCell ref="O19:P19"/>
    <mergeCell ref="O26:P26"/>
    <mergeCell ref="O27:P27"/>
    <mergeCell ref="U19:V19"/>
    <mergeCell ref="X17:Y17"/>
    <mergeCell ref="X19:Y19"/>
    <mergeCell ref="X20:Y20"/>
    <mergeCell ref="U20:V20"/>
    <mergeCell ref="R18:S18"/>
    <mergeCell ref="R19:S19"/>
    <mergeCell ref="O20:P20"/>
    <mergeCell ref="R23:S23"/>
    <mergeCell ref="R24:S24"/>
    <mergeCell ref="R25:S25"/>
    <mergeCell ref="R26:S26"/>
    <mergeCell ref="R28:S28"/>
    <mergeCell ref="O21:P21"/>
    <mergeCell ref="O22:P22"/>
    <mergeCell ref="O23:P23"/>
    <mergeCell ref="R27:S27"/>
    <mergeCell ref="U21:V21"/>
    <mergeCell ref="U22:V22"/>
    <mergeCell ref="U23:V23"/>
    <mergeCell ref="U24:V24"/>
    <mergeCell ref="U28:V28"/>
    <mergeCell ref="X22:Y22"/>
    <mergeCell ref="X23:Y23"/>
    <mergeCell ref="X24:Y24"/>
    <mergeCell ref="X25:Y25"/>
    <mergeCell ref="X27:Y27"/>
    <mergeCell ref="U25:V25"/>
    <mergeCell ref="U26:V26"/>
    <mergeCell ref="X40:Y40"/>
    <mergeCell ref="U41:V41"/>
    <mergeCell ref="X31:Y31"/>
    <mergeCell ref="X32:Y32"/>
    <mergeCell ref="U31:V31"/>
    <mergeCell ref="U32:V32"/>
    <mergeCell ref="X35:Y35"/>
    <mergeCell ref="X36:Y36"/>
    <mergeCell ref="X28:Y28"/>
    <mergeCell ref="X26:Y26"/>
    <mergeCell ref="R33:S33"/>
    <mergeCell ref="R34:S34"/>
    <mergeCell ref="U34:V34"/>
    <mergeCell ref="U33:V33"/>
    <mergeCell ref="X37:Y37"/>
    <mergeCell ref="X29:Y29"/>
    <mergeCell ref="X33:Y33"/>
    <mergeCell ref="X34:Y34"/>
    <mergeCell ref="U29:V29"/>
    <mergeCell ref="U36:V36"/>
    <mergeCell ref="O46:P46"/>
    <mergeCell ref="X41:Y41"/>
    <mergeCell ref="X42:Y42"/>
    <mergeCell ref="X43:Y43"/>
    <mergeCell ref="U42:V42"/>
    <mergeCell ref="U43:V43"/>
    <mergeCell ref="R41:S41"/>
    <mergeCell ref="R42:S42"/>
    <mergeCell ref="O41:P41"/>
    <mergeCell ref="O42:P42"/>
    <mergeCell ref="O47:P47"/>
    <mergeCell ref="X45:Y45"/>
    <mergeCell ref="R66:S66"/>
    <mergeCell ref="U70:V70"/>
    <mergeCell ref="R45:S45"/>
    <mergeCell ref="X55:Y55"/>
    <mergeCell ref="R52:S52"/>
    <mergeCell ref="R54:S54"/>
    <mergeCell ref="X62:Y62"/>
    <mergeCell ref="U48:V48"/>
    <mergeCell ref="A66:F66"/>
    <mergeCell ref="A74:B74"/>
    <mergeCell ref="A75:F75"/>
    <mergeCell ref="O73:P73"/>
    <mergeCell ref="U66:V66"/>
    <mergeCell ref="R70:S70"/>
    <mergeCell ref="R73:S73"/>
    <mergeCell ref="O66:P66"/>
    <mergeCell ref="O70:P70"/>
    <mergeCell ref="U73:V73"/>
    <mergeCell ref="O71:P71"/>
    <mergeCell ref="X56:Y56"/>
    <mergeCell ref="O57:P57"/>
    <mergeCell ref="X71:Y71"/>
    <mergeCell ref="X66:Y66"/>
    <mergeCell ref="X70:Y70"/>
    <mergeCell ref="O62:P62"/>
    <mergeCell ref="O63:P63"/>
    <mergeCell ref="U60:V60"/>
    <mergeCell ref="R57:S57"/>
    <mergeCell ref="X48:Y48"/>
    <mergeCell ref="U47:V47"/>
    <mergeCell ref="R47:S47"/>
    <mergeCell ref="X46:Y46"/>
    <mergeCell ref="X47:Y47"/>
    <mergeCell ref="U46:V46"/>
    <mergeCell ref="R46:S46"/>
    <mergeCell ref="O51:P51"/>
    <mergeCell ref="R48:S48"/>
    <mergeCell ref="R49:S49"/>
    <mergeCell ref="R50:S50"/>
    <mergeCell ref="R51:S51"/>
    <mergeCell ref="O49:P49"/>
    <mergeCell ref="O50:P50"/>
    <mergeCell ref="O48:P48"/>
    <mergeCell ref="R145:S145"/>
    <mergeCell ref="U145:V145"/>
    <mergeCell ref="U51:V51"/>
    <mergeCell ref="U52:V52"/>
    <mergeCell ref="R141:S141"/>
    <mergeCell ref="O101:P101"/>
    <mergeCell ref="O53:P53"/>
    <mergeCell ref="O99:P99"/>
    <mergeCell ref="R99:S99"/>
    <mergeCell ref="U99:V99"/>
    <mergeCell ref="U142:V142"/>
    <mergeCell ref="X142:Y142"/>
    <mergeCell ref="X51:Y51"/>
    <mergeCell ref="X99:Y99"/>
    <mergeCell ref="X137:Y137"/>
    <mergeCell ref="U141:V141"/>
    <mergeCell ref="U137:V137"/>
    <mergeCell ref="X128:Y128"/>
    <mergeCell ref="U55:V55"/>
    <mergeCell ref="X141:Y141"/>
    <mergeCell ref="R146:S146"/>
    <mergeCell ref="R144:S144"/>
    <mergeCell ref="O141:P141"/>
    <mergeCell ref="O112:P112"/>
    <mergeCell ref="O54:P54"/>
    <mergeCell ref="O113:P113"/>
    <mergeCell ref="O114:P114"/>
    <mergeCell ref="O55:P55"/>
    <mergeCell ref="R55:S55"/>
    <mergeCell ref="O56:P56"/>
    <mergeCell ref="J164:L164"/>
    <mergeCell ref="X143:Y143"/>
    <mergeCell ref="X144:Y144"/>
    <mergeCell ref="X145:Y145"/>
    <mergeCell ref="X146:Y146"/>
    <mergeCell ref="X147:Y147"/>
    <mergeCell ref="X148:Y148"/>
    <mergeCell ref="O146:P146"/>
    <mergeCell ref="U148:V148"/>
    <mergeCell ref="U147:V147"/>
    <mergeCell ref="O143:P143"/>
    <mergeCell ref="O144:P144"/>
    <mergeCell ref="O145:P145"/>
    <mergeCell ref="U35:V35"/>
    <mergeCell ref="U146:V146"/>
    <mergeCell ref="U143:V143"/>
    <mergeCell ref="U144:V144"/>
    <mergeCell ref="R143:S143"/>
    <mergeCell ref="U45:V45"/>
    <mergeCell ref="U44:V44"/>
    <mergeCell ref="U40:V40"/>
    <mergeCell ref="O40:P40"/>
    <mergeCell ref="R44:S44"/>
    <mergeCell ref="R40:S40"/>
    <mergeCell ref="O43:P43"/>
    <mergeCell ref="R43:S43"/>
    <mergeCell ref="U57:V57"/>
    <mergeCell ref="X57:Y57"/>
    <mergeCell ref="O58:P58"/>
    <mergeCell ref="R56:S56"/>
    <mergeCell ref="U56:V56"/>
    <mergeCell ref="R63:S63"/>
    <mergeCell ref="O59:P59"/>
    <mergeCell ref="O60:P60"/>
    <mergeCell ref="R58:S58"/>
    <mergeCell ref="U58:V58"/>
    <mergeCell ref="O91:P91"/>
    <mergeCell ref="X58:Y58"/>
    <mergeCell ref="R59:S59"/>
    <mergeCell ref="U59:V59"/>
    <mergeCell ref="X59:Y59"/>
    <mergeCell ref="R60:S60"/>
    <mergeCell ref="O90:P90"/>
    <mergeCell ref="X60:Y60"/>
    <mergeCell ref="O61:P61"/>
    <mergeCell ref="R61:S61"/>
    <mergeCell ref="O87:P87"/>
    <mergeCell ref="O88:P88"/>
    <mergeCell ref="O89:P89"/>
    <mergeCell ref="O85:P85"/>
    <mergeCell ref="X61:Y61"/>
    <mergeCell ref="O68:P68"/>
    <mergeCell ref="R68:S68"/>
    <mergeCell ref="U68:V68"/>
    <mergeCell ref="X68:Y68"/>
    <mergeCell ref="U61:V61"/>
    <mergeCell ref="X75:Y75"/>
    <mergeCell ref="A76:AB76"/>
    <mergeCell ref="X73:Y73"/>
    <mergeCell ref="U71:V71"/>
    <mergeCell ref="A102:F102"/>
    <mergeCell ref="R102:S102"/>
    <mergeCell ref="U102:V102"/>
    <mergeCell ref="O79:P79"/>
    <mergeCell ref="O80:P80"/>
    <mergeCell ref="O86:P86"/>
    <mergeCell ref="R83:S83"/>
    <mergeCell ref="R84:S84"/>
    <mergeCell ref="R85:S85"/>
    <mergeCell ref="R86:S86"/>
    <mergeCell ref="R87:S87"/>
    <mergeCell ref="A71:F71"/>
    <mergeCell ref="A77:AB77"/>
    <mergeCell ref="A78:AB78"/>
    <mergeCell ref="R79:S79"/>
    <mergeCell ref="X74:Y74"/>
    <mergeCell ref="X105:Y105"/>
    <mergeCell ref="X106:Y106"/>
    <mergeCell ref="X102:Y102"/>
    <mergeCell ref="O92:P92"/>
    <mergeCell ref="O93:P93"/>
    <mergeCell ref="O94:P94"/>
    <mergeCell ref="O106:P106"/>
    <mergeCell ref="U106:V106"/>
    <mergeCell ref="O102:P102"/>
    <mergeCell ref="R122:S122"/>
    <mergeCell ref="X94:Y94"/>
    <mergeCell ref="R94:S94"/>
    <mergeCell ref="O109:P109"/>
    <mergeCell ref="R109:S109"/>
    <mergeCell ref="U109:V109"/>
    <mergeCell ref="X109:Y109"/>
    <mergeCell ref="O105:P105"/>
    <mergeCell ref="R105:S105"/>
    <mergeCell ref="U105:V105"/>
    <mergeCell ref="R114:S114"/>
    <mergeCell ref="O123:P123"/>
    <mergeCell ref="O124:P124"/>
    <mergeCell ref="R123:S123"/>
    <mergeCell ref="X122:Y122"/>
    <mergeCell ref="X123:Y123"/>
    <mergeCell ref="X124:Y124"/>
    <mergeCell ref="R124:S124"/>
    <mergeCell ref="U123:V123"/>
    <mergeCell ref="U124:V124"/>
    <mergeCell ref="R111:S111"/>
    <mergeCell ref="U111:V111"/>
    <mergeCell ref="X111:Y111"/>
    <mergeCell ref="X112:Y112"/>
    <mergeCell ref="U112:V112"/>
    <mergeCell ref="R113:S113"/>
    <mergeCell ref="R112:S112"/>
    <mergeCell ref="U132:V132"/>
    <mergeCell ref="A125:AB125"/>
    <mergeCell ref="O126:P126"/>
    <mergeCell ref="O127:P127"/>
    <mergeCell ref="R126:S126"/>
    <mergeCell ref="U126:V126"/>
    <mergeCell ref="X126:Y126"/>
    <mergeCell ref="R127:S127"/>
    <mergeCell ref="U127:V127"/>
    <mergeCell ref="X127:Y127"/>
    <mergeCell ref="A133:AB133"/>
    <mergeCell ref="O138:P138"/>
    <mergeCell ref="O139:P139"/>
    <mergeCell ref="X138:Y138"/>
    <mergeCell ref="X139:Y139"/>
    <mergeCell ref="R130:S130"/>
    <mergeCell ref="R131:S131"/>
    <mergeCell ref="R132:S132"/>
    <mergeCell ref="U130:V130"/>
    <mergeCell ref="U131:V131"/>
    <mergeCell ref="X140:Y140"/>
    <mergeCell ref="R140:S140"/>
    <mergeCell ref="R138:S138"/>
    <mergeCell ref="R139:S139"/>
    <mergeCell ref="U138:V138"/>
    <mergeCell ref="U139:V139"/>
    <mergeCell ref="U140:V140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zoomScale="75" zoomScaleNormal="75" zoomScaleSheetLayoutView="80" zoomScalePageLayoutView="0" workbookViewId="0" topLeftCell="A1">
      <pane ySplit="8" topLeftCell="A141" activePane="bottomLeft" state="frozen"/>
      <selection pane="topLeft" activeCell="A1" sqref="A1"/>
      <selection pane="bottomLeft" activeCell="A1" sqref="A1:IV16384"/>
    </sheetView>
  </sheetViews>
  <sheetFormatPr defaultColWidth="9.125" defaultRowHeight="12.75"/>
  <cols>
    <col min="1" max="1" width="11.00390625" style="12" customWidth="1"/>
    <col min="2" max="2" width="43.62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50390625" style="13" customWidth="1"/>
    <col min="18" max="18" width="5.50390625" style="13" customWidth="1"/>
    <col min="19" max="19" width="3.375" style="13" customWidth="1"/>
    <col min="20" max="20" width="8.125" style="13" hidden="1" customWidth="1"/>
    <col min="21" max="21" width="5.125" style="13" hidden="1" customWidth="1"/>
    <col min="22" max="22" width="4.50390625" style="21" hidden="1" customWidth="1"/>
    <col min="23" max="23" width="9.375" style="21" hidden="1" customWidth="1"/>
    <col min="24" max="24" width="5.875" style="21" hidden="1" customWidth="1"/>
    <col min="25" max="25" width="4.125" style="13" hidden="1" customWidth="1"/>
    <col min="26" max="26" width="7.375" style="13" hidden="1" customWidth="1"/>
    <col min="27" max="27" width="6.50390625" style="13" hidden="1" customWidth="1"/>
    <col min="28" max="28" width="5.50390625" style="13" hidden="1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47" width="9.125" style="13" hidden="1" customWidth="1"/>
    <col min="48" max="48" width="0" style="13" hidden="1" customWidth="1"/>
    <col min="49" max="49" width="12.875" style="568" hidden="1" customWidth="1"/>
    <col min="50" max="50" width="0" style="568" hidden="1" customWidth="1"/>
    <col min="51" max="51" width="0" style="13" hidden="1" customWidth="1"/>
    <col min="52" max="16384" width="9.125" style="13" customWidth="1"/>
  </cols>
  <sheetData>
    <row r="1" spans="1:50" s="38" customFormat="1" ht="15">
      <c r="A1" s="1597" t="s">
        <v>370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  <c r="W1" s="1598"/>
      <c r="X1" s="1598"/>
      <c r="Y1" s="1630"/>
      <c r="Z1" s="1630"/>
      <c r="AA1" s="1630"/>
      <c r="AB1" s="1630"/>
      <c r="AW1" s="39"/>
      <c r="AX1" s="39"/>
    </row>
    <row r="2" spans="1:50" s="38" customFormat="1" ht="18.75" customHeight="1">
      <c r="A2" s="1605" t="s">
        <v>24</v>
      </c>
      <c r="B2" s="1545" t="s">
        <v>127</v>
      </c>
      <c r="C2" s="1554" t="s">
        <v>265</v>
      </c>
      <c r="D2" s="1555"/>
      <c r="E2" s="1556"/>
      <c r="F2" s="1557"/>
      <c r="G2" s="1578" t="s">
        <v>126</v>
      </c>
      <c r="H2" s="1545" t="s">
        <v>113</v>
      </c>
      <c r="I2" s="1545"/>
      <c r="J2" s="1545"/>
      <c r="K2" s="1545"/>
      <c r="L2" s="1545"/>
      <c r="M2" s="1545"/>
      <c r="N2" s="1603"/>
      <c r="O2" s="1603"/>
      <c r="P2" s="1603"/>
      <c r="Q2" s="1603"/>
      <c r="R2" s="1603"/>
      <c r="S2" s="1603"/>
      <c r="T2" s="1603"/>
      <c r="U2" s="1603"/>
      <c r="V2" s="1603"/>
      <c r="W2" s="1603"/>
      <c r="X2" s="1603"/>
      <c r="Y2" s="1603"/>
      <c r="Z2" s="1603"/>
      <c r="AA2" s="1603"/>
      <c r="AB2" s="1603"/>
      <c r="AC2" s="1603"/>
      <c r="AD2" s="1603"/>
      <c r="AE2" s="1604"/>
      <c r="AW2" s="39"/>
      <c r="AX2" s="39"/>
    </row>
    <row r="3" spans="1:50" s="38" customFormat="1" ht="24.75" customHeight="1">
      <c r="A3" s="1605"/>
      <c r="B3" s="1545"/>
      <c r="C3" s="1558"/>
      <c r="D3" s="1559"/>
      <c r="E3" s="1455"/>
      <c r="F3" s="1456"/>
      <c r="G3" s="1591"/>
      <c r="H3" s="1577" t="s">
        <v>117</v>
      </c>
      <c r="I3" s="1492" t="s">
        <v>118</v>
      </c>
      <c r="J3" s="1492"/>
      <c r="K3" s="1492"/>
      <c r="L3" s="1492"/>
      <c r="M3" s="1577" t="s">
        <v>114</v>
      </c>
      <c r="N3" s="1603"/>
      <c r="O3" s="1603"/>
      <c r="P3" s="1603"/>
      <c r="Q3" s="1603"/>
      <c r="R3" s="1603"/>
      <c r="S3" s="1603"/>
      <c r="T3" s="1603"/>
      <c r="U3" s="1603"/>
      <c r="V3" s="1603"/>
      <c r="W3" s="1603"/>
      <c r="X3" s="1603"/>
      <c r="Y3" s="1603"/>
      <c r="Z3" s="1603"/>
      <c r="AA3" s="1603"/>
      <c r="AB3" s="1603"/>
      <c r="AC3" s="1603"/>
      <c r="AD3" s="1603"/>
      <c r="AE3" s="1604"/>
      <c r="AF3" s="38">
        <v>1</v>
      </c>
      <c r="AW3" s="39"/>
      <c r="AX3" s="39"/>
    </row>
    <row r="4" spans="1:50" s="38" customFormat="1" ht="18" customHeight="1">
      <c r="A4" s="1605"/>
      <c r="B4" s="1545"/>
      <c r="C4" s="1577" t="s">
        <v>25</v>
      </c>
      <c r="D4" s="1577" t="s">
        <v>26</v>
      </c>
      <c r="E4" s="1560" t="s">
        <v>119</v>
      </c>
      <c r="F4" s="1561"/>
      <c r="G4" s="1591"/>
      <c r="H4" s="1577"/>
      <c r="I4" s="1577" t="s">
        <v>115</v>
      </c>
      <c r="J4" s="1600" t="s">
        <v>116</v>
      </c>
      <c r="K4" s="1601"/>
      <c r="L4" s="1602"/>
      <c r="M4" s="1577"/>
      <c r="N4" s="1492" t="s">
        <v>27</v>
      </c>
      <c r="O4" s="1492"/>
      <c r="P4" s="1492"/>
      <c r="Q4" s="1492" t="s">
        <v>28</v>
      </c>
      <c r="R4" s="1492"/>
      <c r="S4" s="1492"/>
      <c r="T4" s="1492" t="s">
        <v>29</v>
      </c>
      <c r="U4" s="1492"/>
      <c r="V4" s="1492"/>
      <c r="W4" s="1492" t="s">
        <v>30</v>
      </c>
      <c r="X4" s="1492"/>
      <c r="Y4" s="1492"/>
      <c r="Z4" s="1492" t="s">
        <v>31</v>
      </c>
      <c r="AA4" s="1492"/>
      <c r="AB4" s="1492"/>
      <c r="AC4" s="39"/>
      <c r="AD4" s="39"/>
      <c r="AE4" s="255"/>
      <c r="AF4" s="38">
        <v>2</v>
      </c>
      <c r="AW4" s="39"/>
      <c r="AX4" s="39"/>
    </row>
    <row r="5" spans="1:50" s="38" customFormat="1" ht="18">
      <c r="A5" s="1605"/>
      <c r="B5" s="1545"/>
      <c r="C5" s="1577"/>
      <c r="D5" s="1577"/>
      <c r="E5" s="1591" t="s">
        <v>120</v>
      </c>
      <c r="F5" s="1591" t="s">
        <v>121</v>
      </c>
      <c r="G5" s="1591"/>
      <c r="H5" s="1577"/>
      <c r="I5" s="1577"/>
      <c r="J5" s="1591" t="s">
        <v>65</v>
      </c>
      <c r="K5" s="1549" t="s">
        <v>66</v>
      </c>
      <c r="L5" s="1596" t="s">
        <v>67</v>
      </c>
      <c r="M5" s="1577"/>
      <c r="N5" s="1592" t="s">
        <v>267</v>
      </c>
      <c r="O5" s="1593"/>
      <c r="P5" s="1594"/>
      <c r="Q5" s="1594"/>
      <c r="R5" s="1594"/>
      <c r="S5" s="1594"/>
      <c r="T5" s="1594"/>
      <c r="U5" s="1594"/>
      <c r="V5" s="1594"/>
      <c r="W5" s="1594"/>
      <c r="X5" s="1594"/>
      <c r="Y5" s="1594"/>
      <c r="Z5" s="1594"/>
      <c r="AA5" s="1594"/>
      <c r="AB5" s="1595"/>
      <c r="AE5" s="256"/>
      <c r="AF5" s="38">
        <v>3</v>
      </c>
      <c r="AW5" s="39"/>
      <c r="AX5" s="39"/>
    </row>
    <row r="6" spans="1:50" s="38" customFormat="1" ht="15">
      <c r="A6" s="1605"/>
      <c r="B6" s="1545"/>
      <c r="C6" s="1577"/>
      <c r="D6" s="1577"/>
      <c r="E6" s="1550"/>
      <c r="F6" s="1550"/>
      <c r="G6" s="1591"/>
      <c r="H6" s="1577"/>
      <c r="I6" s="1577"/>
      <c r="J6" s="1550"/>
      <c r="K6" s="1550"/>
      <c r="L6" s="1550"/>
      <c r="M6" s="1577"/>
      <c r="N6" s="172">
        <v>1</v>
      </c>
      <c r="O6" s="1547">
        <v>2</v>
      </c>
      <c r="P6" s="1548"/>
      <c r="Q6" s="172">
        <v>3</v>
      </c>
      <c r="R6" s="1547">
        <v>4</v>
      </c>
      <c r="S6" s="1548"/>
      <c r="T6" s="172">
        <v>5</v>
      </c>
      <c r="U6" s="1547">
        <v>6</v>
      </c>
      <c r="V6" s="1548"/>
      <c r="W6" s="172">
        <v>7</v>
      </c>
      <c r="X6" s="1547">
        <v>8</v>
      </c>
      <c r="Y6" s="1548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606"/>
      <c r="B7" s="1546"/>
      <c r="C7" s="1578"/>
      <c r="D7" s="1578"/>
      <c r="E7" s="1551"/>
      <c r="F7" s="1551"/>
      <c r="G7" s="1591"/>
      <c r="H7" s="1578"/>
      <c r="I7" s="1578"/>
      <c r="J7" s="1551"/>
      <c r="K7" s="1551"/>
      <c r="L7" s="1551"/>
      <c r="M7" s="1578"/>
      <c r="N7" s="34"/>
      <c r="O7" s="1552"/>
      <c r="P7" s="1553"/>
      <c r="Q7" s="34"/>
      <c r="R7" s="1552"/>
      <c r="S7" s="1553"/>
      <c r="T7" s="34"/>
      <c r="U7" s="1552"/>
      <c r="V7" s="1553"/>
      <c r="W7" s="34"/>
      <c r="X7" s="1552"/>
      <c r="Y7" s="1553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5.75" hidden="1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8"/>
      <c r="P8" s="1529"/>
      <c r="Q8" s="37"/>
      <c r="R8" s="1528"/>
      <c r="S8" s="1529"/>
      <c r="T8" s="37"/>
      <c r="U8" s="1528"/>
      <c r="V8" s="1529"/>
      <c r="W8" s="37"/>
      <c r="X8" s="1528"/>
      <c r="Y8" s="1529"/>
      <c r="Z8" s="37"/>
      <c r="AA8" s="37"/>
      <c r="AB8" s="37"/>
      <c r="AE8" s="256"/>
      <c r="AW8" s="39"/>
      <c r="AX8" s="39"/>
    </row>
    <row r="9" spans="1:50" s="38" customFormat="1" ht="18" hidden="1" thickBot="1">
      <c r="A9" s="1536" t="s">
        <v>171</v>
      </c>
      <c r="B9" s="1631"/>
      <c r="C9" s="1631"/>
      <c r="D9" s="1631"/>
      <c r="E9" s="1631"/>
      <c r="F9" s="1631"/>
      <c r="G9" s="1631"/>
      <c r="H9" s="1631"/>
      <c r="I9" s="1631"/>
      <c r="J9" s="1631"/>
      <c r="K9" s="1631"/>
      <c r="L9" s="1631"/>
      <c r="M9" s="1631"/>
      <c r="N9" s="1631"/>
      <c r="O9" s="1631"/>
      <c r="P9" s="1631"/>
      <c r="Q9" s="1631"/>
      <c r="R9" s="1631"/>
      <c r="S9" s="1631"/>
      <c r="T9" s="1631"/>
      <c r="U9" s="1631"/>
      <c r="V9" s="1631"/>
      <c r="W9" s="1631"/>
      <c r="X9" s="1631"/>
      <c r="Y9" s="1631"/>
      <c r="Z9" s="1631"/>
      <c r="AA9" s="1631"/>
      <c r="AB9" s="1632"/>
      <c r="AE9" s="256"/>
      <c r="AW9" s="39"/>
      <c r="AX9" s="39"/>
    </row>
    <row r="10" spans="1:50" s="38" customFormat="1" ht="16.5" hidden="1" thickBot="1">
      <c r="A10" s="1539" t="s">
        <v>84</v>
      </c>
      <c r="B10" s="1540"/>
      <c r="C10" s="1540"/>
      <c r="D10" s="1540"/>
      <c r="E10" s="1540"/>
      <c r="F10" s="1540"/>
      <c r="G10" s="1540"/>
      <c r="H10" s="1540"/>
      <c r="I10" s="1540"/>
      <c r="J10" s="1540"/>
      <c r="K10" s="1540"/>
      <c r="L10" s="1540"/>
      <c r="M10" s="1540"/>
      <c r="N10" s="1540"/>
      <c r="O10" s="1540"/>
      <c r="P10" s="1540"/>
      <c r="Q10" s="1540"/>
      <c r="R10" s="1540"/>
      <c r="S10" s="1540"/>
      <c r="T10" s="1540"/>
      <c r="U10" s="1540"/>
      <c r="V10" s="1540"/>
      <c r="W10" s="1540"/>
      <c r="X10" s="1540"/>
      <c r="Y10" s="1633"/>
      <c r="Z10" s="1633"/>
      <c r="AA10" s="1633"/>
      <c r="AB10" s="1634"/>
      <c r="AE10" s="256"/>
      <c r="AW10" s="39">
        <v>5</v>
      </c>
      <c r="AX10" s="39">
        <v>6</v>
      </c>
    </row>
    <row r="11" spans="1:50" s="38" customFormat="1" ht="30.75" hidden="1">
      <c r="A11" s="516" t="s">
        <v>144</v>
      </c>
      <c r="B11" s="629" t="s">
        <v>351</v>
      </c>
      <c r="C11" s="630"/>
      <c r="D11" s="516"/>
      <c r="E11" s="516"/>
      <c r="F11" s="517"/>
      <c r="G11" s="518">
        <f>H11/30</f>
        <v>6.5</v>
      </c>
      <c r="H11" s="630">
        <v>195</v>
      </c>
      <c r="I11" s="516"/>
      <c r="J11" s="630"/>
      <c r="K11" s="630"/>
      <c r="L11" s="631"/>
      <c r="M11" s="631"/>
      <c r="N11" s="516"/>
      <c r="O11" s="1534"/>
      <c r="P11" s="1535"/>
      <c r="Q11" s="516"/>
      <c r="R11" s="1534"/>
      <c r="S11" s="1535"/>
      <c r="T11" s="516"/>
      <c r="U11" s="1635"/>
      <c r="V11" s="1636"/>
      <c r="W11" s="519"/>
      <c r="X11" s="1543"/>
      <c r="Y11" s="1544"/>
      <c r="Z11" s="520"/>
      <c r="AA11" s="520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>IF(T11&lt;&gt;"","так","")</f>
      </c>
      <c r="AX11" s="39">
        <f>IF(U11&lt;&gt;"","так","")</f>
      </c>
    </row>
    <row r="12" spans="1:50" s="38" customFormat="1" ht="30.75" hidden="1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3</v>
      </c>
      <c r="H12" s="230">
        <f>G12*30</f>
        <v>90</v>
      </c>
      <c r="I12" s="230">
        <v>4</v>
      </c>
      <c r="J12" s="230"/>
      <c r="K12" s="230"/>
      <c r="L12" s="215" t="s">
        <v>134</v>
      </c>
      <c r="M12" s="234">
        <f>H12-I12</f>
        <v>86</v>
      </c>
      <c r="N12" s="39"/>
      <c r="O12" s="1492"/>
      <c r="P12" s="1492"/>
      <c r="Q12" s="215" t="s">
        <v>134</v>
      </c>
      <c r="R12" s="1419"/>
      <c r="S12" s="1420"/>
      <c r="T12" s="215"/>
      <c r="U12" s="1637"/>
      <c r="V12" s="1638"/>
      <c r="W12" s="197"/>
      <c r="X12" s="1412"/>
      <c r="Y12" s="1413"/>
      <c r="Z12" s="39"/>
      <c r="AA12" s="39"/>
      <c r="AB12" s="101"/>
      <c r="AE12" s="256"/>
      <c r="AF12" s="38">
        <v>2</v>
      </c>
      <c r="AI12" s="38" t="s">
        <v>299</v>
      </c>
      <c r="AJ12" s="464">
        <f>SUMIF(AF$11:AF$22,AF$3,G$11:G$22)</f>
        <v>0</v>
      </c>
      <c r="AK12" s="39" t="s">
        <v>313</v>
      </c>
      <c r="AL12" s="39">
        <f aca="true" t="shared" si="0" ref="AL12:AU12">COUNTIF($C$11:$C$22,AL$11)</f>
        <v>0</v>
      </c>
      <c r="AM12" s="39">
        <f t="shared" si="0"/>
        <v>0</v>
      </c>
      <c r="AN12" s="39">
        <f t="shared" si="0"/>
        <v>1</v>
      </c>
      <c r="AO12" s="39">
        <f t="shared" si="0"/>
        <v>2</v>
      </c>
      <c r="AP12" s="39">
        <f t="shared" si="0"/>
        <v>0</v>
      </c>
      <c r="AQ12" s="39">
        <f t="shared" si="0"/>
        <v>0</v>
      </c>
      <c r="AR12" s="39">
        <f t="shared" si="0"/>
        <v>0</v>
      </c>
      <c r="AS12" s="39">
        <f t="shared" si="0"/>
        <v>0</v>
      </c>
      <c r="AT12" s="39">
        <f t="shared" si="0"/>
        <v>0</v>
      </c>
      <c r="AU12" s="39">
        <f t="shared" si="0"/>
        <v>0</v>
      </c>
      <c r="AW12" s="39">
        <f aca="true" t="shared" si="1" ref="AW12:AX51">IF(T12&lt;&gt;"","так","")</f>
      </c>
      <c r="AX12" s="39">
        <f t="shared" si="1"/>
      </c>
    </row>
    <row r="13" spans="1:50" s="38" customFormat="1" ht="30.75" hidden="1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3.5</v>
      </c>
      <c r="H13" s="230">
        <f>G13*30</f>
        <v>105</v>
      </c>
      <c r="I13" s="230">
        <v>4</v>
      </c>
      <c r="J13" s="230"/>
      <c r="K13" s="230"/>
      <c r="L13" s="215" t="s">
        <v>134</v>
      </c>
      <c r="M13" s="234">
        <f>H13-I13</f>
        <v>101</v>
      </c>
      <c r="N13" s="39"/>
      <c r="O13" s="1492"/>
      <c r="P13" s="1492"/>
      <c r="Q13" s="215"/>
      <c r="R13" s="1419" t="s">
        <v>134</v>
      </c>
      <c r="S13" s="1420"/>
      <c r="T13" s="215"/>
      <c r="U13" s="1637"/>
      <c r="V13" s="1638"/>
      <c r="W13" s="197"/>
      <c r="X13" s="1412"/>
      <c r="Y13" s="1413"/>
      <c r="Z13" s="39"/>
      <c r="AA13" s="39"/>
      <c r="AB13" s="101"/>
      <c r="AE13" s="256"/>
      <c r="AF13" s="38">
        <v>2</v>
      </c>
      <c r="AI13" s="38" t="s">
        <v>300</v>
      </c>
      <c r="AJ13" s="464">
        <f>SUMIF(AF$11:AF$22,AF$4,G$11:G$22)</f>
        <v>13.5</v>
      </c>
      <c r="AK13" s="39" t="s">
        <v>314</v>
      </c>
      <c r="AL13" s="39">
        <f aca="true" t="shared" si="2" ref="AL13:AU13">COUNTIF($D$11:$D$22,AL$11)</f>
        <v>0</v>
      </c>
      <c r="AM13" s="39">
        <f t="shared" si="2"/>
        <v>0</v>
      </c>
      <c r="AN13" s="39">
        <f t="shared" si="2"/>
        <v>1</v>
      </c>
      <c r="AO13" s="39">
        <f t="shared" si="2"/>
        <v>0</v>
      </c>
      <c r="AP13" s="39">
        <f t="shared" si="2"/>
        <v>0</v>
      </c>
      <c r="AQ13" s="39">
        <f t="shared" si="2"/>
        <v>0</v>
      </c>
      <c r="AR13" s="39">
        <f t="shared" si="2"/>
        <v>0</v>
      </c>
      <c r="AS13" s="39">
        <f t="shared" si="2"/>
        <v>0</v>
      </c>
      <c r="AT13" s="39">
        <f t="shared" si="2"/>
        <v>0</v>
      </c>
      <c r="AU13" s="39">
        <f t="shared" si="2"/>
        <v>0</v>
      </c>
      <c r="AW13" s="39">
        <f t="shared" si="1"/>
      </c>
      <c r="AX13" s="39">
        <f t="shared" si="1"/>
      </c>
    </row>
    <row r="14" spans="1:50" s="38" customFormat="1" ht="15" hidden="1">
      <c r="A14" s="215" t="s">
        <v>145</v>
      </c>
      <c r="B14" s="521" t="s">
        <v>36</v>
      </c>
      <c r="C14" s="230">
        <v>3</v>
      </c>
      <c r="D14" s="230"/>
      <c r="E14" s="230"/>
      <c r="F14" s="172"/>
      <c r="G14" s="481">
        <v>4</v>
      </c>
      <c r="H14" s="230">
        <f>G14*30</f>
        <v>120</v>
      </c>
      <c r="I14" s="230">
        <v>4</v>
      </c>
      <c r="J14" s="215" t="s">
        <v>134</v>
      </c>
      <c r="K14" s="230"/>
      <c r="L14" s="234"/>
      <c r="M14" s="234">
        <f>H14-I14</f>
        <v>116</v>
      </c>
      <c r="O14" s="1419"/>
      <c r="P14" s="1420"/>
      <c r="Q14" s="215" t="s">
        <v>134</v>
      </c>
      <c r="R14" s="1419"/>
      <c r="S14" s="1420"/>
      <c r="T14" s="215"/>
      <c r="U14" s="1419"/>
      <c r="V14" s="1420"/>
      <c r="W14" s="197"/>
      <c r="X14" s="1412"/>
      <c r="Y14" s="1413"/>
      <c r="Z14" s="39"/>
      <c r="AA14" s="39"/>
      <c r="AB14" s="101"/>
      <c r="AE14" s="256"/>
      <c r="AF14" s="38">
        <v>2</v>
      </c>
      <c r="AI14" s="38" t="s">
        <v>301</v>
      </c>
      <c r="AJ14" s="464">
        <f>SUMIF(AF$11:AF$22,AF$5,G$11:G$22)</f>
        <v>0</v>
      </c>
      <c r="AW14" s="39">
        <f t="shared" si="1"/>
      </c>
      <c r="AX14" s="39">
        <f t="shared" si="1"/>
      </c>
    </row>
    <row r="15" spans="1:50" s="38" customFormat="1" ht="36.75" customHeight="1" hidden="1">
      <c r="A15" s="215" t="s">
        <v>148</v>
      </c>
      <c r="B15" s="521" t="s">
        <v>62</v>
      </c>
      <c r="C15" s="230">
        <v>4</v>
      </c>
      <c r="D15" s="230"/>
      <c r="E15" s="230"/>
      <c r="F15" s="172"/>
      <c r="G15" s="481">
        <v>3</v>
      </c>
      <c r="H15" s="230">
        <f>G15*30</f>
        <v>90</v>
      </c>
      <c r="I15" s="230">
        <v>4</v>
      </c>
      <c r="J15" s="215" t="s">
        <v>134</v>
      </c>
      <c r="K15" s="230"/>
      <c r="L15" s="215"/>
      <c r="M15" s="234">
        <f>H15-I15</f>
        <v>86</v>
      </c>
      <c r="N15" s="215"/>
      <c r="O15" s="1419"/>
      <c r="P15" s="1420"/>
      <c r="Q15" s="215"/>
      <c r="R15" s="1419" t="s">
        <v>134</v>
      </c>
      <c r="S15" s="1420"/>
      <c r="T15" s="215"/>
      <c r="U15" s="1419"/>
      <c r="V15" s="1420"/>
      <c r="W15" s="197"/>
      <c r="X15" s="1412"/>
      <c r="Y15" s="1413"/>
      <c r="Z15" s="39"/>
      <c r="AA15" s="39"/>
      <c r="AB15" s="101"/>
      <c r="AE15" s="256"/>
      <c r="AF15" s="38">
        <v>2</v>
      </c>
      <c r="AI15" s="38" t="s">
        <v>303</v>
      </c>
      <c r="AJ15" s="464">
        <f>SUMIF(AF$11:AF$22,AF$7,G$11:G$22)</f>
        <v>0</v>
      </c>
      <c r="AW15" s="39">
        <f t="shared" si="1"/>
      </c>
      <c r="AX15" s="39">
        <f t="shared" si="1"/>
      </c>
    </row>
    <row r="16" spans="1:50" s="38" customFormat="1" ht="15" hidden="1">
      <c r="A16" s="179"/>
      <c r="B16" s="522"/>
      <c r="C16" s="523"/>
      <c r="D16" s="523"/>
      <c r="E16" s="523"/>
      <c r="F16" s="34"/>
      <c r="G16" s="524"/>
      <c r="H16" s="523"/>
      <c r="I16" s="523"/>
      <c r="J16" s="525"/>
      <c r="K16" s="523"/>
      <c r="L16" s="526"/>
      <c r="M16" s="526"/>
      <c r="N16" s="179"/>
      <c r="O16" s="1507"/>
      <c r="P16" s="1508"/>
      <c r="Q16" s="179"/>
      <c r="R16" s="1507"/>
      <c r="S16" s="1508"/>
      <c r="T16" s="525"/>
      <c r="U16" s="1639"/>
      <c r="V16" s="1640"/>
      <c r="W16" s="527"/>
      <c r="X16" s="1641"/>
      <c r="Y16" s="1642"/>
      <c r="Z16" s="528"/>
      <c r="AA16" s="528"/>
      <c r="AB16" s="105"/>
      <c r="AE16" s="256"/>
      <c r="AJ16" s="465"/>
      <c r="AW16" s="39"/>
      <c r="AX16" s="39"/>
    </row>
    <row r="17" spans="1:50" s="383" customFormat="1" ht="15" hidden="1">
      <c r="A17" s="215"/>
      <c r="B17" s="521"/>
      <c r="C17" s="230"/>
      <c r="D17" s="230"/>
      <c r="E17" s="230"/>
      <c r="F17" s="529"/>
      <c r="G17" s="530"/>
      <c r="H17" s="230"/>
      <c r="I17" s="230"/>
      <c r="J17" s="525"/>
      <c r="K17" s="230"/>
      <c r="L17" s="234"/>
      <c r="M17" s="234"/>
      <c r="N17" s="215"/>
      <c r="O17" s="1419"/>
      <c r="P17" s="1420"/>
      <c r="Q17" s="215"/>
      <c r="R17" s="1419"/>
      <c r="S17" s="1420"/>
      <c r="T17" s="525"/>
      <c r="U17" s="1639"/>
      <c r="V17" s="1640"/>
      <c r="W17" s="531"/>
      <c r="X17" s="1643"/>
      <c r="Y17" s="1644"/>
      <c r="Z17" s="41"/>
      <c r="AA17" s="41"/>
      <c r="AB17" s="382"/>
      <c r="AE17" s="384"/>
      <c r="AW17" s="39"/>
      <c r="AX17" s="39"/>
    </row>
    <row r="18" spans="1:50" s="38" customFormat="1" ht="15" hidden="1">
      <c r="A18" s="215"/>
      <c r="B18" s="521"/>
      <c r="C18" s="230"/>
      <c r="D18" s="230"/>
      <c r="E18" s="230"/>
      <c r="F18" s="172"/>
      <c r="G18" s="530"/>
      <c r="H18" s="230"/>
      <c r="I18" s="230"/>
      <c r="J18" s="525"/>
      <c r="K18" s="230"/>
      <c r="L18" s="234"/>
      <c r="M18" s="234"/>
      <c r="N18" s="215"/>
      <c r="O18" s="1419"/>
      <c r="P18" s="1420"/>
      <c r="Q18" s="215"/>
      <c r="R18" s="1419"/>
      <c r="S18" s="1420"/>
      <c r="T18" s="525"/>
      <c r="U18" s="1639"/>
      <c r="V18" s="1640"/>
      <c r="W18" s="197"/>
      <c r="X18" s="1641"/>
      <c r="Y18" s="1642"/>
      <c r="Z18" s="39"/>
      <c r="AA18" s="39"/>
      <c r="AB18" s="101"/>
      <c r="AE18" s="256"/>
      <c r="AW18" s="39"/>
      <c r="AX18" s="39"/>
    </row>
    <row r="19" spans="1:50" s="38" customFormat="1" ht="15" hidden="1">
      <c r="A19" s="215"/>
      <c r="B19" s="521"/>
      <c r="C19" s="230"/>
      <c r="D19" s="230"/>
      <c r="E19" s="230"/>
      <c r="F19" s="172"/>
      <c r="G19" s="530"/>
      <c r="H19" s="230"/>
      <c r="I19" s="230"/>
      <c r="J19" s="525"/>
      <c r="K19" s="230"/>
      <c r="L19" s="234"/>
      <c r="M19" s="234"/>
      <c r="N19" s="215"/>
      <c r="O19" s="1419"/>
      <c r="P19" s="1420"/>
      <c r="Q19" s="215"/>
      <c r="R19" s="1419"/>
      <c r="S19" s="1420"/>
      <c r="T19" s="525"/>
      <c r="U19" s="1639"/>
      <c r="V19" s="1640"/>
      <c r="W19" s="197"/>
      <c r="X19" s="1412"/>
      <c r="Y19" s="1413"/>
      <c r="Z19" s="39"/>
      <c r="AA19" s="39"/>
      <c r="AB19" s="101"/>
      <c r="AE19" s="256"/>
      <c r="AW19" s="39"/>
      <c r="AX19" s="39"/>
    </row>
    <row r="20" spans="1:50" s="38" customFormat="1" ht="15" hidden="1">
      <c r="A20" s="215"/>
      <c r="B20" s="521"/>
      <c r="C20" s="230"/>
      <c r="D20" s="230"/>
      <c r="E20" s="230"/>
      <c r="F20" s="172"/>
      <c r="G20" s="530"/>
      <c r="H20" s="230"/>
      <c r="I20" s="230"/>
      <c r="J20" s="525"/>
      <c r="K20" s="230"/>
      <c r="L20" s="234"/>
      <c r="M20" s="234"/>
      <c r="N20" s="215"/>
      <c r="O20" s="1419"/>
      <c r="P20" s="1420"/>
      <c r="Q20" s="215"/>
      <c r="R20" s="1419"/>
      <c r="S20" s="1420"/>
      <c r="T20" s="525"/>
      <c r="U20" s="1639"/>
      <c r="V20" s="1640"/>
      <c r="W20" s="197"/>
      <c r="X20" s="1412"/>
      <c r="Y20" s="1413"/>
      <c r="Z20" s="39"/>
      <c r="AA20" s="39"/>
      <c r="AB20" s="101"/>
      <c r="AE20" s="256"/>
      <c r="AW20" s="39"/>
      <c r="AX20" s="39"/>
    </row>
    <row r="21" spans="1:50" s="38" customFormat="1" ht="15" hidden="1">
      <c r="A21" s="215"/>
      <c r="B21" s="521"/>
      <c r="C21" s="230"/>
      <c r="D21" s="230"/>
      <c r="E21" s="230"/>
      <c r="F21" s="172"/>
      <c r="G21" s="530"/>
      <c r="H21" s="230"/>
      <c r="I21" s="230"/>
      <c r="J21" s="525"/>
      <c r="K21" s="230"/>
      <c r="L21" s="234"/>
      <c r="M21" s="234"/>
      <c r="N21" s="215"/>
      <c r="O21" s="1419"/>
      <c r="P21" s="1420"/>
      <c r="Q21" s="215"/>
      <c r="R21" s="1419"/>
      <c r="S21" s="1420"/>
      <c r="T21" s="525"/>
      <c r="U21" s="1639"/>
      <c r="V21" s="1640"/>
      <c r="W21" s="197"/>
      <c r="X21" s="1412"/>
      <c r="Y21" s="1413"/>
      <c r="Z21" s="39"/>
      <c r="AA21" s="39"/>
      <c r="AB21" s="101"/>
      <c r="AE21" s="256"/>
      <c r="AW21" s="39"/>
      <c r="AX21" s="39"/>
    </row>
    <row r="22" spans="1:50" s="38" customFormat="1" ht="15" hidden="1">
      <c r="A22" s="215"/>
      <c r="B22" s="521"/>
      <c r="C22" s="230"/>
      <c r="D22" s="230"/>
      <c r="E22" s="230"/>
      <c r="F22" s="172"/>
      <c r="G22" s="530"/>
      <c r="H22" s="230"/>
      <c r="I22" s="230"/>
      <c r="J22" s="525"/>
      <c r="K22" s="230"/>
      <c r="L22" s="234"/>
      <c r="M22" s="234"/>
      <c r="N22" s="215"/>
      <c r="O22" s="1419"/>
      <c r="P22" s="1420"/>
      <c r="Q22" s="215"/>
      <c r="R22" s="1419"/>
      <c r="S22" s="1420"/>
      <c r="T22" s="525"/>
      <c r="U22" s="1645"/>
      <c r="V22" s="1645"/>
      <c r="W22" s="197"/>
      <c r="X22" s="1492"/>
      <c r="Y22" s="1492"/>
      <c r="Z22" s="39"/>
      <c r="AA22" s="39"/>
      <c r="AB22" s="101"/>
      <c r="AE22" s="256"/>
      <c r="AW22" s="39"/>
      <c r="AX22" s="39"/>
    </row>
    <row r="23" spans="1:50" s="38" customFormat="1" ht="17.25" customHeight="1" hidden="1" thickBot="1">
      <c r="A23" s="1453" t="s">
        <v>88</v>
      </c>
      <c r="B23" s="1611"/>
      <c r="C23" s="1587"/>
      <c r="D23" s="1587"/>
      <c r="E23" s="1587"/>
      <c r="F23" s="1588"/>
      <c r="G23" s="533">
        <f>G11+G14+G15+G16+G17+G18+G19+G20+G21+G22</f>
        <v>13.5</v>
      </c>
      <c r="H23" s="533">
        <f>H11+H14+H15+H16+H17+H18+H19+H20+H21+H22</f>
        <v>405</v>
      </c>
      <c r="I23" s="533">
        <f>SUM(I12:I22)</f>
        <v>16</v>
      </c>
      <c r="J23" s="533">
        <v>40</v>
      </c>
      <c r="K23" s="533"/>
      <c r="L23" s="533">
        <v>8</v>
      </c>
      <c r="M23" s="533">
        <f>H23-I23</f>
        <v>389</v>
      </c>
      <c r="N23" s="534"/>
      <c r="O23" s="1650"/>
      <c r="P23" s="1651"/>
      <c r="Q23" s="535" t="s">
        <v>135</v>
      </c>
      <c r="R23" s="1453" t="s">
        <v>135</v>
      </c>
      <c r="S23" s="1652"/>
      <c r="T23" s="536"/>
      <c r="U23" s="1489"/>
      <c r="V23" s="1489"/>
      <c r="W23" s="537"/>
      <c r="X23" s="1492"/>
      <c r="Y23" s="1492"/>
      <c r="Z23" s="538"/>
      <c r="AA23" s="538"/>
      <c r="AB23" s="375"/>
      <c r="AE23" s="256"/>
      <c r="AW23" s="39">
        <f t="shared" si="1"/>
      </c>
      <c r="AX23" s="39">
        <f t="shared" si="1"/>
      </c>
    </row>
    <row r="24" spans="1:50" s="38" customFormat="1" ht="18.75" customHeight="1" hidden="1" thickBot="1">
      <c r="A24" s="1646" t="s">
        <v>85</v>
      </c>
      <c r="B24" s="1646"/>
      <c r="C24" s="1646"/>
      <c r="D24" s="1646"/>
      <c r="E24" s="1646"/>
      <c r="F24" s="1646"/>
      <c r="G24" s="1646"/>
      <c r="H24" s="1646"/>
      <c r="I24" s="1646"/>
      <c r="J24" s="1646"/>
      <c r="K24" s="1646"/>
      <c r="L24" s="1646"/>
      <c r="M24" s="1646"/>
      <c r="N24" s="1646"/>
      <c r="O24" s="1646"/>
      <c r="P24" s="1646"/>
      <c r="Q24" s="1646"/>
      <c r="R24" s="1646"/>
      <c r="S24" s="1646"/>
      <c r="T24" s="1646"/>
      <c r="U24" s="1647"/>
      <c r="V24" s="1647"/>
      <c r="W24" s="1646"/>
      <c r="X24" s="1647"/>
      <c r="Y24" s="1647"/>
      <c r="Z24" s="1646"/>
      <c r="AA24" s="1646"/>
      <c r="AB24" s="1646"/>
      <c r="AE24" s="256"/>
      <c r="AW24" s="39">
        <f t="shared" si="1"/>
      </c>
      <c r="AX24" s="39">
        <f t="shared" si="1"/>
      </c>
    </row>
    <row r="25" spans="1:50" s="38" customFormat="1" ht="18.75" customHeight="1" hidden="1">
      <c r="A25" s="215" t="s">
        <v>151</v>
      </c>
      <c r="B25" s="539" t="s">
        <v>50</v>
      </c>
      <c r="C25" s="532"/>
      <c r="D25" s="233">
        <v>3</v>
      </c>
      <c r="E25" s="233"/>
      <c r="F25" s="219"/>
      <c r="G25" s="540">
        <v>3</v>
      </c>
      <c r="H25" s="541">
        <f>G25*30</f>
        <v>90</v>
      </c>
      <c r="I25" s="542">
        <v>4</v>
      </c>
      <c r="J25" s="233" t="s">
        <v>134</v>
      </c>
      <c r="K25" s="233"/>
      <c r="L25" s="233"/>
      <c r="M25" s="234">
        <f>H25-I25</f>
        <v>86</v>
      </c>
      <c r="N25" s="215"/>
      <c r="O25" s="1534"/>
      <c r="P25" s="1535"/>
      <c r="Q25" s="215" t="s">
        <v>134</v>
      </c>
      <c r="R25" s="1534"/>
      <c r="S25" s="1535"/>
      <c r="T25" s="215"/>
      <c r="U25" s="1534"/>
      <c r="V25" s="1535"/>
      <c r="W25" s="201"/>
      <c r="X25" s="1648"/>
      <c r="Y25" s="1649"/>
      <c r="Z25" s="221"/>
      <c r="AA25" s="221"/>
      <c r="AB25" s="109"/>
      <c r="AE25" s="256"/>
      <c r="AF25" s="38">
        <v>2</v>
      </c>
      <c r="AI25" s="38" t="s">
        <v>299</v>
      </c>
      <c r="AJ25" s="464">
        <f>SUMIF(AF$25:AF$41,AF3,G$25:G$41)</f>
        <v>40</v>
      </c>
      <c r="AK25" s="39"/>
      <c r="AL25" s="39">
        <v>1</v>
      </c>
      <c r="AM25" s="39">
        <v>2</v>
      </c>
      <c r="AN25" s="39">
        <v>3</v>
      </c>
      <c r="AO25" s="39">
        <v>4</v>
      </c>
      <c r="AP25" s="39">
        <v>5</v>
      </c>
      <c r="AQ25" s="39">
        <v>6</v>
      </c>
      <c r="AR25" s="39">
        <v>7</v>
      </c>
      <c r="AS25" s="39">
        <v>8</v>
      </c>
      <c r="AT25" s="39">
        <v>9</v>
      </c>
      <c r="AU25" s="39">
        <v>10</v>
      </c>
      <c r="AW25" s="39">
        <f t="shared" si="1"/>
      </c>
      <c r="AX25" s="39">
        <f t="shared" si="1"/>
      </c>
    </row>
    <row r="26" spans="1:50" s="42" customFormat="1" ht="15.75" hidden="1">
      <c r="A26" s="215" t="s">
        <v>152</v>
      </c>
      <c r="B26" s="539" t="s">
        <v>41</v>
      </c>
      <c r="C26" s="233"/>
      <c r="D26" s="532"/>
      <c r="E26" s="532"/>
      <c r="F26" s="219"/>
      <c r="G26" s="543">
        <v>8</v>
      </c>
      <c r="H26" s="541">
        <f>G26*30</f>
        <v>240</v>
      </c>
      <c r="I26" s="542"/>
      <c r="J26" s="233"/>
      <c r="K26" s="233"/>
      <c r="L26" s="233"/>
      <c r="M26" s="234"/>
      <c r="N26" s="215"/>
      <c r="O26" s="1419"/>
      <c r="P26" s="1420"/>
      <c r="Q26" s="215"/>
      <c r="R26" s="1419"/>
      <c r="S26" s="1420"/>
      <c r="T26" s="215"/>
      <c r="U26" s="1419"/>
      <c r="V26" s="1420"/>
      <c r="W26" s="531"/>
      <c r="X26" s="1517"/>
      <c r="Y26" s="1518"/>
      <c r="Z26" s="41"/>
      <c r="AA26" s="41"/>
      <c r="AB26" s="110"/>
      <c r="AE26" s="257"/>
      <c r="AI26" s="38" t="s">
        <v>300</v>
      </c>
      <c r="AJ26" s="464">
        <f>SUMIF(AF$25:AF$41,AF4,G$25:G$41)</f>
        <v>13</v>
      </c>
      <c r="AK26" s="39" t="s">
        <v>313</v>
      </c>
      <c r="AL26" s="39">
        <f aca="true" t="shared" si="3" ref="AL26:AU26">COUNTIF($C$25:$C$41,AL$11)</f>
        <v>2</v>
      </c>
      <c r="AM26" s="39">
        <f t="shared" si="3"/>
        <v>4</v>
      </c>
      <c r="AN26" s="39">
        <f t="shared" si="3"/>
        <v>0</v>
      </c>
      <c r="AO26" s="39">
        <f t="shared" si="3"/>
        <v>0</v>
      </c>
      <c r="AP26" s="39">
        <f t="shared" si="3"/>
        <v>0</v>
      </c>
      <c r="AQ26" s="39">
        <f t="shared" si="3"/>
        <v>0</v>
      </c>
      <c r="AR26" s="39">
        <f t="shared" si="3"/>
        <v>0</v>
      </c>
      <c r="AS26" s="39">
        <f t="shared" si="3"/>
        <v>0</v>
      </c>
      <c r="AT26" s="39">
        <f t="shared" si="3"/>
        <v>0</v>
      </c>
      <c r="AU26" s="39">
        <f t="shared" si="3"/>
        <v>0</v>
      </c>
      <c r="AW26" s="39">
        <f t="shared" si="1"/>
      </c>
      <c r="AX26" s="39">
        <f t="shared" si="1"/>
      </c>
    </row>
    <row r="27" spans="1:50" s="706" customFormat="1" ht="15" hidden="1">
      <c r="A27" s="215" t="s">
        <v>163</v>
      </c>
      <c r="B27" s="539" t="s">
        <v>41</v>
      </c>
      <c r="C27" s="233"/>
      <c r="D27" s="233">
        <v>1</v>
      </c>
      <c r="E27" s="532"/>
      <c r="F27" s="219"/>
      <c r="G27" s="230">
        <v>4</v>
      </c>
      <c r="H27" s="542">
        <f>G27*30</f>
        <v>120</v>
      </c>
      <c r="I27" s="542">
        <v>8</v>
      </c>
      <c r="J27" s="544" t="s">
        <v>134</v>
      </c>
      <c r="K27" s="544" t="s">
        <v>134</v>
      </c>
      <c r="L27" s="544"/>
      <c r="M27" s="234">
        <f>H27-I27</f>
        <v>112</v>
      </c>
      <c r="N27" s="215" t="s">
        <v>135</v>
      </c>
      <c r="O27" s="1419"/>
      <c r="P27" s="1420"/>
      <c r="Q27" s="215"/>
      <c r="R27" s="1419"/>
      <c r="S27" s="1420"/>
      <c r="T27" s="703"/>
      <c r="U27" s="1653"/>
      <c r="V27" s="1654"/>
      <c r="W27" s="704"/>
      <c r="X27" s="1655"/>
      <c r="Y27" s="1656"/>
      <c r="Z27" s="705"/>
      <c r="AA27" s="705"/>
      <c r="AB27" s="705"/>
      <c r="AE27" s="707"/>
      <c r="AF27" s="706">
        <v>1</v>
      </c>
      <c r="AI27" s="706" t="s">
        <v>301</v>
      </c>
      <c r="AJ27" s="708">
        <f>SUMIF(AF$25:AF$41,AF5,G$25:G$41)</f>
        <v>0</v>
      </c>
      <c r="AK27" s="705" t="s">
        <v>314</v>
      </c>
      <c r="AL27" s="705">
        <f aca="true" t="shared" si="4" ref="AL27:AU27">COUNTIF($D$25:$D$41,AL$11)</f>
        <v>3</v>
      </c>
      <c r="AM27" s="705">
        <f t="shared" si="4"/>
        <v>0</v>
      </c>
      <c r="AN27" s="705">
        <f t="shared" si="4"/>
        <v>2</v>
      </c>
      <c r="AO27" s="705">
        <f t="shared" si="4"/>
        <v>1</v>
      </c>
      <c r="AP27" s="705">
        <f t="shared" si="4"/>
        <v>0</v>
      </c>
      <c r="AQ27" s="705">
        <f t="shared" si="4"/>
        <v>0</v>
      </c>
      <c r="AR27" s="705">
        <f t="shared" si="4"/>
        <v>0</v>
      </c>
      <c r="AS27" s="705">
        <f t="shared" si="4"/>
        <v>0</v>
      </c>
      <c r="AT27" s="705">
        <f t="shared" si="4"/>
        <v>0</v>
      </c>
      <c r="AU27" s="705">
        <f t="shared" si="4"/>
        <v>0</v>
      </c>
      <c r="AW27" s="705">
        <f t="shared" si="1"/>
      </c>
      <c r="AX27" s="705">
        <f t="shared" si="1"/>
      </c>
    </row>
    <row r="28" spans="1:50" s="706" customFormat="1" ht="15" hidden="1">
      <c r="A28" s="215" t="s">
        <v>164</v>
      </c>
      <c r="B28" s="539" t="s">
        <v>41</v>
      </c>
      <c r="C28" s="233">
        <v>2</v>
      </c>
      <c r="D28" s="532"/>
      <c r="E28" s="532"/>
      <c r="F28" s="219"/>
      <c r="G28" s="230">
        <v>4</v>
      </c>
      <c r="H28" s="542">
        <f>G28*30</f>
        <v>120</v>
      </c>
      <c r="I28" s="542">
        <v>12</v>
      </c>
      <c r="J28" s="544" t="s">
        <v>134</v>
      </c>
      <c r="K28" s="544" t="s">
        <v>135</v>
      </c>
      <c r="L28" s="544"/>
      <c r="M28" s="234">
        <f>H28-I28</f>
        <v>108</v>
      </c>
      <c r="N28" s="215"/>
      <c r="O28" s="1419" t="s">
        <v>282</v>
      </c>
      <c r="P28" s="1420"/>
      <c r="Q28" s="215"/>
      <c r="R28" s="1419"/>
      <c r="S28" s="1420"/>
      <c r="T28" s="703"/>
      <c r="U28" s="1653"/>
      <c r="V28" s="1654"/>
      <c r="W28" s="704"/>
      <c r="X28" s="1655"/>
      <c r="Y28" s="1656"/>
      <c r="Z28" s="705"/>
      <c r="AA28" s="705"/>
      <c r="AB28" s="705"/>
      <c r="AE28" s="707"/>
      <c r="AF28" s="706">
        <v>1</v>
      </c>
      <c r="AI28" s="706" t="s">
        <v>302</v>
      </c>
      <c r="AJ28" s="708">
        <f>SUMIF(AF$25:AF$41,AF6,G$25:G$41)</f>
        <v>0</v>
      </c>
      <c r="AW28" s="705">
        <f t="shared" si="1"/>
      </c>
      <c r="AX28" s="705">
        <f t="shared" si="1"/>
      </c>
    </row>
    <row r="29" spans="1:50" s="42" customFormat="1" ht="15" hidden="1">
      <c r="A29" s="215" t="s">
        <v>153</v>
      </c>
      <c r="B29" s="539" t="s">
        <v>40</v>
      </c>
      <c r="C29" s="532"/>
      <c r="D29" s="532"/>
      <c r="E29" s="532"/>
      <c r="F29" s="219"/>
      <c r="G29" s="481">
        <f>G30+G31+G32</f>
        <v>16</v>
      </c>
      <c r="H29" s="542">
        <f aca="true" t="shared" si="5" ref="H29:H34">G29*30</f>
        <v>480</v>
      </c>
      <c r="I29" s="542"/>
      <c r="J29" s="233"/>
      <c r="K29" s="233"/>
      <c r="L29" s="233"/>
      <c r="M29" s="234"/>
      <c r="N29" s="215"/>
      <c r="O29" s="1419"/>
      <c r="P29" s="1420"/>
      <c r="Q29" s="215"/>
      <c r="R29" s="1419"/>
      <c r="S29" s="1420"/>
      <c r="T29" s="215"/>
      <c r="U29" s="1419"/>
      <c r="V29" s="1420"/>
      <c r="W29" s="531"/>
      <c r="X29" s="1517"/>
      <c r="Y29" s="1518"/>
      <c r="Z29" s="41"/>
      <c r="AA29" s="41"/>
      <c r="AB29" s="110"/>
      <c r="AE29" s="257"/>
      <c r="AI29" s="38" t="s">
        <v>303</v>
      </c>
      <c r="AJ29" s="464">
        <f>SUMIF(AF$25:AF$41,AF7,G$25:G$41)</f>
        <v>0</v>
      </c>
      <c r="AW29" s="39">
        <f t="shared" si="1"/>
      </c>
      <c r="AX29" s="39">
        <f t="shared" si="1"/>
      </c>
    </row>
    <row r="30" spans="1:50" s="706" customFormat="1" ht="15" hidden="1">
      <c r="A30" s="215" t="s">
        <v>175</v>
      </c>
      <c r="B30" s="539" t="s">
        <v>40</v>
      </c>
      <c r="C30" s="233">
        <v>1</v>
      </c>
      <c r="D30" s="532"/>
      <c r="E30" s="532"/>
      <c r="F30" s="219"/>
      <c r="G30" s="230">
        <v>6.5</v>
      </c>
      <c r="H30" s="542">
        <f t="shared" si="5"/>
        <v>195</v>
      </c>
      <c r="I30" s="542">
        <v>16</v>
      </c>
      <c r="J30" s="532" t="s">
        <v>226</v>
      </c>
      <c r="K30" s="233"/>
      <c r="L30" s="544" t="s">
        <v>136</v>
      </c>
      <c r="M30" s="234">
        <f>H30-I30</f>
        <v>179</v>
      </c>
      <c r="N30" s="215" t="s">
        <v>238</v>
      </c>
      <c r="O30" s="1419"/>
      <c r="P30" s="1420"/>
      <c r="Q30" s="215"/>
      <c r="R30" s="1419"/>
      <c r="S30" s="1420"/>
      <c r="T30" s="703"/>
      <c r="U30" s="1653"/>
      <c r="V30" s="1654"/>
      <c r="W30" s="704"/>
      <c r="X30" s="1655"/>
      <c r="Y30" s="1656"/>
      <c r="Z30" s="705"/>
      <c r="AA30" s="705"/>
      <c r="AB30" s="705"/>
      <c r="AE30" s="707"/>
      <c r="AF30" s="706">
        <v>1</v>
      </c>
      <c r="AJ30" s="706">
        <f>SUM(AJ25:AJ29)</f>
        <v>53</v>
      </c>
      <c r="AW30" s="705">
        <f t="shared" si="1"/>
      </c>
      <c r="AX30" s="705">
        <f t="shared" si="1"/>
      </c>
    </row>
    <row r="31" spans="1:50" s="706" customFormat="1" ht="15" hidden="1">
      <c r="A31" s="215" t="s">
        <v>176</v>
      </c>
      <c r="B31" s="539" t="s">
        <v>40</v>
      </c>
      <c r="C31" s="233">
        <v>2</v>
      </c>
      <c r="D31" s="532"/>
      <c r="E31" s="532"/>
      <c r="F31" s="219"/>
      <c r="G31" s="230">
        <v>6.5</v>
      </c>
      <c r="H31" s="542">
        <f t="shared" si="5"/>
        <v>195</v>
      </c>
      <c r="I31" s="542">
        <v>16</v>
      </c>
      <c r="J31" s="532" t="s">
        <v>226</v>
      </c>
      <c r="K31" s="233"/>
      <c r="L31" s="544" t="s">
        <v>136</v>
      </c>
      <c r="M31" s="234">
        <f>H31-I31</f>
        <v>179</v>
      </c>
      <c r="N31" s="215"/>
      <c r="O31" s="1419" t="s">
        <v>238</v>
      </c>
      <c r="P31" s="1420"/>
      <c r="Q31" s="215"/>
      <c r="R31" s="1419"/>
      <c r="S31" s="1420"/>
      <c r="T31" s="703"/>
      <c r="U31" s="1653"/>
      <c r="V31" s="1654"/>
      <c r="W31" s="704"/>
      <c r="X31" s="1655"/>
      <c r="Y31" s="1656"/>
      <c r="Z31" s="705"/>
      <c r="AA31" s="705"/>
      <c r="AB31" s="705"/>
      <c r="AE31" s="707"/>
      <c r="AF31" s="706">
        <v>1</v>
      </c>
      <c r="AW31" s="705">
        <f t="shared" si="1"/>
      </c>
      <c r="AX31" s="705">
        <f t="shared" si="1"/>
      </c>
    </row>
    <row r="32" spans="1:50" s="471" customFormat="1" ht="15" hidden="1">
      <c r="A32" s="215" t="s">
        <v>177</v>
      </c>
      <c r="B32" s="539" t="s">
        <v>40</v>
      </c>
      <c r="C32" s="233"/>
      <c r="D32" s="233">
        <v>3</v>
      </c>
      <c r="E32" s="532"/>
      <c r="F32" s="219"/>
      <c r="G32" s="632">
        <v>3</v>
      </c>
      <c r="H32" s="542">
        <f t="shared" si="5"/>
        <v>90</v>
      </c>
      <c r="I32" s="542">
        <v>10</v>
      </c>
      <c r="J32" s="532" t="s">
        <v>236</v>
      </c>
      <c r="K32" s="233"/>
      <c r="L32" s="544" t="s">
        <v>235</v>
      </c>
      <c r="M32" s="234">
        <f>H32-I32</f>
        <v>80</v>
      </c>
      <c r="N32" s="215"/>
      <c r="O32" s="1419"/>
      <c r="P32" s="1420"/>
      <c r="Q32" s="215" t="s">
        <v>226</v>
      </c>
      <c r="R32" s="1419"/>
      <c r="S32" s="1420"/>
      <c r="T32" s="215"/>
      <c r="U32" s="1657"/>
      <c r="V32" s="1658"/>
      <c r="W32" s="210"/>
      <c r="X32" s="1659"/>
      <c r="Y32" s="1660"/>
      <c r="Z32" s="211"/>
      <c r="AA32" s="211"/>
      <c r="AB32" s="328"/>
      <c r="AE32" s="472"/>
      <c r="AF32" s="471">
        <v>2</v>
      </c>
      <c r="AW32" s="39">
        <f t="shared" si="1"/>
      </c>
      <c r="AX32" s="39">
        <f t="shared" si="1"/>
      </c>
    </row>
    <row r="33" spans="1:50" s="42" customFormat="1" ht="30.75" hidden="1">
      <c r="A33" s="215" t="s">
        <v>178</v>
      </c>
      <c r="B33" s="539" t="s">
        <v>45</v>
      </c>
      <c r="C33" s="233"/>
      <c r="D33" s="532"/>
      <c r="E33" s="532"/>
      <c r="F33" s="219"/>
      <c r="G33" s="543">
        <v>8</v>
      </c>
      <c r="H33" s="542">
        <f t="shared" si="5"/>
        <v>240</v>
      </c>
      <c r="I33" s="542"/>
      <c r="J33" s="233"/>
      <c r="K33" s="233"/>
      <c r="L33" s="233"/>
      <c r="M33" s="234"/>
      <c r="N33" s="215"/>
      <c r="O33" s="1419"/>
      <c r="P33" s="1420"/>
      <c r="Q33" s="215"/>
      <c r="R33" s="1419"/>
      <c r="S33" s="1420"/>
      <c r="T33" s="215"/>
      <c r="U33" s="1419"/>
      <c r="V33" s="1420"/>
      <c r="W33" s="531"/>
      <c r="X33" s="1517"/>
      <c r="Y33" s="1518"/>
      <c r="Z33" s="41"/>
      <c r="AA33" s="41"/>
      <c r="AB33" s="110"/>
      <c r="AE33" s="257"/>
      <c r="AW33" s="39">
        <f t="shared" si="1"/>
      </c>
      <c r="AX33" s="39">
        <f t="shared" si="1"/>
      </c>
    </row>
    <row r="34" spans="1:50" s="706" customFormat="1" ht="30.75" hidden="1">
      <c r="A34" s="230" t="s">
        <v>179</v>
      </c>
      <c r="B34" s="539" t="s">
        <v>45</v>
      </c>
      <c r="C34" s="233"/>
      <c r="D34" s="233">
        <v>1</v>
      </c>
      <c r="E34" s="532"/>
      <c r="F34" s="219"/>
      <c r="G34" s="230">
        <v>4</v>
      </c>
      <c r="H34" s="542">
        <f t="shared" si="5"/>
        <v>120</v>
      </c>
      <c r="I34" s="542">
        <v>16</v>
      </c>
      <c r="J34" s="233" t="s">
        <v>135</v>
      </c>
      <c r="K34" s="233"/>
      <c r="L34" s="532" t="s">
        <v>97</v>
      </c>
      <c r="M34" s="234">
        <f>H34-I34</f>
        <v>104</v>
      </c>
      <c r="N34" s="215" t="s">
        <v>238</v>
      </c>
      <c r="O34" s="1419"/>
      <c r="P34" s="1420"/>
      <c r="Q34" s="215"/>
      <c r="R34" s="1419"/>
      <c r="S34" s="1420"/>
      <c r="T34" s="703"/>
      <c r="U34" s="1653"/>
      <c r="V34" s="1654"/>
      <c r="W34" s="704"/>
      <c r="X34" s="1655"/>
      <c r="Y34" s="1656"/>
      <c r="Z34" s="705"/>
      <c r="AA34" s="705"/>
      <c r="AB34" s="705"/>
      <c r="AE34" s="707"/>
      <c r="AF34" s="706">
        <v>1</v>
      </c>
      <c r="AW34" s="705">
        <f t="shared" si="1"/>
      </c>
      <c r="AX34" s="705">
        <f t="shared" si="1"/>
      </c>
    </row>
    <row r="35" spans="1:50" s="706" customFormat="1" ht="30.75" hidden="1">
      <c r="A35" s="230" t="s">
        <v>180</v>
      </c>
      <c r="B35" s="539" t="s">
        <v>45</v>
      </c>
      <c r="C35" s="233">
        <v>2</v>
      </c>
      <c r="D35" s="532"/>
      <c r="E35" s="532"/>
      <c r="F35" s="219"/>
      <c r="G35" s="230">
        <f>H35/30</f>
        <v>4</v>
      </c>
      <c r="H35" s="542">
        <v>120</v>
      </c>
      <c r="I35" s="542">
        <v>10</v>
      </c>
      <c r="J35" s="233"/>
      <c r="K35" s="233"/>
      <c r="L35" s="532" t="s">
        <v>226</v>
      </c>
      <c r="M35" s="234">
        <f>H35-I35</f>
        <v>110</v>
      </c>
      <c r="N35" s="215"/>
      <c r="O35" s="1526" t="s">
        <v>283</v>
      </c>
      <c r="P35" s="1527"/>
      <c r="Q35" s="215"/>
      <c r="R35" s="1419"/>
      <c r="S35" s="1420"/>
      <c r="T35" s="703"/>
      <c r="U35" s="1653"/>
      <c r="V35" s="1654"/>
      <c r="W35" s="704"/>
      <c r="X35" s="1655"/>
      <c r="Y35" s="1656"/>
      <c r="Z35" s="705"/>
      <c r="AA35" s="705"/>
      <c r="AB35" s="705"/>
      <c r="AE35" s="707"/>
      <c r="AF35" s="706">
        <v>1</v>
      </c>
      <c r="AW35" s="705">
        <f t="shared" si="1"/>
      </c>
      <c r="AX35" s="705">
        <f t="shared" si="1"/>
      </c>
    </row>
    <row r="36" spans="1:50" s="42" customFormat="1" ht="30.75" hidden="1">
      <c r="A36" s="215" t="s">
        <v>154</v>
      </c>
      <c r="B36" s="546" t="s">
        <v>160</v>
      </c>
      <c r="C36" s="233"/>
      <c r="D36" s="233"/>
      <c r="E36" s="233"/>
      <c r="F36" s="219"/>
      <c r="G36" s="543">
        <v>4</v>
      </c>
      <c r="H36" s="541">
        <v>120</v>
      </c>
      <c r="I36" s="542"/>
      <c r="J36" s="532"/>
      <c r="K36" s="233"/>
      <c r="L36" s="233"/>
      <c r="M36" s="234"/>
      <c r="N36" s="215"/>
      <c r="O36" s="1419"/>
      <c r="P36" s="1420"/>
      <c r="Q36" s="215"/>
      <c r="R36" s="1419"/>
      <c r="S36" s="1420"/>
      <c r="T36" s="215"/>
      <c r="U36" s="1419"/>
      <c r="V36" s="1420"/>
      <c r="W36" s="201"/>
      <c r="X36" s="1517"/>
      <c r="Y36" s="1518"/>
      <c r="AA36" s="221"/>
      <c r="AB36" s="109"/>
      <c r="AE36" s="257"/>
      <c r="AW36" s="39">
        <f t="shared" si="1"/>
      </c>
      <c r="AX36" s="39">
        <f t="shared" si="1"/>
      </c>
    </row>
    <row r="37" spans="1:50" s="42" customFormat="1" ht="15.75" hidden="1">
      <c r="A37" s="215" t="s">
        <v>254</v>
      </c>
      <c r="B37" s="547" t="s">
        <v>255</v>
      </c>
      <c r="C37" s="233"/>
      <c r="D37" s="233">
        <v>4</v>
      </c>
      <c r="E37" s="233"/>
      <c r="F37" s="219"/>
      <c r="G37" s="543">
        <v>2</v>
      </c>
      <c r="H37" s="541">
        <v>60</v>
      </c>
      <c r="I37" s="542">
        <v>4</v>
      </c>
      <c r="J37" s="532" t="s">
        <v>134</v>
      </c>
      <c r="K37" s="233"/>
      <c r="L37" s="233"/>
      <c r="M37" s="234">
        <f>H37-I37</f>
        <v>56</v>
      </c>
      <c r="N37" s="215"/>
      <c r="Q37" s="215"/>
      <c r="R37" s="1419" t="s">
        <v>134</v>
      </c>
      <c r="S37" s="1420"/>
      <c r="T37" s="215"/>
      <c r="U37" s="1419"/>
      <c r="V37" s="1420"/>
      <c r="W37" s="201"/>
      <c r="X37" s="1517"/>
      <c r="Y37" s="1518"/>
      <c r="Z37" s="201"/>
      <c r="AA37" s="221"/>
      <c r="AB37" s="109"/>
      <c r="AE37" s="257"/>
      <c r="AF37" s="42">
        <v>2</v>
      </c>
      <c r="AW37" s="39">
        <f t="shared" si="1"/>
      </c>
      <c r="AX37" s="39">
        <f t="shared" si="1"/>
      </c>
    </row>
    <row r="38" spans="1:50" s="42" customFormat="1" ht="15.75" hidden="1">
      <c r="A38" s="215" t="s">
        <v>155</v>
      </c>
      <c r="B38" s="539" t="s">
        <v>39</v>
      </c>
      <c r="C38" s="532"/>
      <c r="D38" s="532"/>
      <c r="E38" s="532"/>
      <c r="F38" s="219"/>
      <c r="G38" s="548">
        <f>G39+G40</f>
        <v>11</v>
      </c>
      <c r="H38" s="548">
        <f>H39+H40</f>
        <v>330</v>
      </c>
      <c r="I38" s="542"/>
      <c r="J38" s="233"/>
      <c r="K38" s="532"/>
      <c r="L38" s="233"/>
      <c r="M38" s="254"/>
      <c r="N38" s="215"/>
      <c r="O38" s="1419"/>
      <c r="P38" s="1420"/>
      <c r="Q38" s="41"/>
      <c r="R38" s="1419"/>
      <c r="S38" s="1420"/>
      <c r="T38" s="215"/>
      <c r="U38" s="1419"/>
      <c r="V38" s="1420"/>
      <c r="W38" s="531"/>
      <c r="X38" s="1517"/>
      <c r="Y38" s="1518"/>
      <c r="Z38" s="41"/>
      <c r="AA38" s="41"/>
      <c r="AB38" s="110"/>
      <c r="AE38" s="257"/>
      <c r="AW38" s="39">
        <f t="shared" si="1"/>
      </c>
      <c r="AX38" s="39">
        <f t="shared" si="1"/>
      </c>
    </row>
    <row r="39" spans="1:50" s="706" customFormat="1" ht="15" hidden="1">
      <c r="A39" s="215" t="s">
        <v>181</v>
      </c>
      <c r="B39" s="539" t="s">
        <v>39</v>
      </c>
      <c r="C39" s="233"/>
      <c r="D39" s="233">
        <v>1</v>
      </c>
      <c r="E39" s="532"/>
      <c r="F39" s="219"/>
      <c r="G39" s="230">
        <v>5.5</v>
      </c>
      <c r="H39" s="542">
        <f>G39*30</f>
        <v>165</v>
      </c>
      <c r="I39" s="542">
        <v>16</v>
      </c>
      <c r="J39" s="532" t="s">
        <v>226</v>
      </c>
      <c r="K39" s="532" t="s">
        <v>133</v>
      </c>
      <c r="L39" s="233"/>
      <c r="M39" s="254">
        <f>H39-I39</f>
        <v>149</v>
      </c>
      <c r="N39" s="215" t="s">
        <v>287</v>
      </c>
      <c r="O39" s="1419"/>
      <c r="P39" s="1420"/>
      <c r="Q39" s="215"/>
      <c r="R39" s="1419"/>
      <c r="S39" s="1420"/>
      <c r="T39" s="703"/>
      <c r="U39" s="1653"/>
      <c r="V39" s="1654"/>
      <c r="W39" s="704"/>
      <c r="X39" s="1655"/>
      <c r="Y39" s="1656"/>
      <c r="Z39" s="705"/>
      <c r="AA39" s="705"/>
      <c r="AB39" s="705"/>
      <c r="AE39" s="707"/>
      <c r="AF39" s="706">
        <v>1</v>
      </c>
      <c r="AW39" s="705">
        <f t="shared" si="1"/>
      </c>
      <c r="AX39" s="705">
        <f t="shared" si="1"/>
      </c>
    </row>
    <row r="40" spans="1:50" s="706" customFormat="1" ht="15" hidden="1">
      <c r="A40" s="215" t="s">
        <v>182</v>
      </c>
      <c r="B40" s="539" t="s">
        <v>39</v>
      </c>
      <c r="C40" s="233">
        <v>2</v>
      </c>
      <c r="D40" s="532"/>
      <c r="E40" s="532"/>
      <c r="F40" s="219"/>
      <c r="G40" s="230">
        <f>H40/30</f>
        <v>5.5</v>
      </c>
      <c r="H40" s="542">
        <v>165</v>
      </c>
      <c r="I40" s="542">
        <v>16</v>
      </c>
      <c r="J40" s="532" t="s">
        <v>226</v>
      </c>
      <c r="K40" s="532" t="s">
        <v>133</v>
      </c>
      <c r="L40" s="233"/>
      <c r="M40" s="254">
        <f>H40-I40</f>
        <v>149</v>
      </c>
      <c r="N40" s="215"/>
      <c r="O40" s="1419" t="s">
        <v>287</v>
      </c>
      <c r="P40" s="1420"/>
      <c r="Q40" s="215"/>
      <c r="R40" s="1419"/>
      <c r="S40" s="1420"/>
      <c r="T40" s="703"/>
      <c r="U40" s="1653"/>
      <c r="V40" s="1654"/>
      <c r="W40" s="704"/>
      <c r="X40" s="1655"/>
      <c r="Y40" s="1656"/>
      <c r="Z40" s="705"/>
      <c r="AA40" s="705"/>
      <c r="AB40" s="705"/>
      <c r="AE40" s="707"/>
      <c r="AF40" s="706">
        <v>1</v>
      </c>
      <c r="AW40" s="705">
        <f t="shared" si="1"/>
      </c>
      <c r="AX40" s="705">
        <f t="shared" si="1"/>
      </c>
    </row>
    <row r="41" spans="1:50" s="713" customFormat="1" ht="15.75" hidden="1" thickBot="1">
      <c r="A41" s="718" t="s">
        <v>156</v>
      </c>
      <c r="B41" s="719" t="s">
        <v>96</v>
      </c>
      <c r="C41" s="720">
        <v>1</v>
      </c>
      <c r="D41" s="721"/>
      <c r="E41" s="721"/>
      <c r="F41" s="722"/>
      <c r="G41" s="723">
        <f>H41/30</f>
        <v>5</v>
      </c>
      <c r="H41" s="724">
        <v>150</v>
      </c>
      <c r="I41" s="541">
        <v>10</v>
      </c>
      <c r="J41" s="638" t="s">
        <v>135</v>
      </c>
      <c r="K41" s="636"/>
      <c r="L41" s="638" t="s">
        <v>227</v>
      </c>
      <c r="M41" s="725">
        <f>H41-I41</f>
        <v>140</v>
      </c>
      <c r="N41" s="638" t="s">
        <v>226</v>
      </c>
      <c r="O41" s="1414"/>
      <c r="P41" s="1415"/>
      <c r="Q41" s="38"/>
      <c r="R41" s="1414"/>
      <c r="S41" s="1415"/>
      <c r="T41" s="712"/>
      <c r="U41" s="1661"/>
      <c r="V41" s="1662"/>
      <c r="W41" s="714"/>
      <c r="X41" s="1663"/>
      <c r="Y41" s="1664"/>
      <c r="Z41" s="715"/>
      <c r="AA41" s="715"/>
      <c r="AB41" s="715"/>
      <c r="AE41" s="716"/>
      <c r="AF41" s="713">
        <v>2</v>
      </c>
      <c r="AW41" s="717">
        <f t="shared" si="1"/>
      </c>
      <c r="AX41" s="717">
        <f t="shared" si="1"/>
      </c>
    </row>
    <row r="42" spans="1:50" s="42" customFormat="1" ht="15.75" hidden="1" thickBot="1">
      <c r="A42" s="1579" t="s">
        <v>87</v>
      </c>
      <c r="B42" s="1580"/>
      <c r="C42" s="1671"/>
      <c r="D42" s="1671"/>
      <c r="E42" s="1671"/>
      <c r="F42" s="1672"/>
      <c r="G42" s="634">
        <f>G25+G26+G29+G33+G36+G38+G41</f>
        <v>55</v>
      </c>
      <c r="H42" s="151">
        <f>H25+H26+H29+H33+H36+H38+H41</f>
        <v>1650</v>
      </c>
      <c r="I42" s="151">
        <f>SUM(I25:I41)</f>
        <v>138</v>
      </c>
      <c r="J42" s="151">
        <v>102</v>
      </c>
      <c r="K42" s="151">
        <v>24</v>
      </c>
      <c r="L42" s="151">
        <v>40</v>
      </c>
      <c r="M42" s="151">
        <f>SUM(M25:M41)</f>
        <v>1452</v>
      </c>
      <c r="N42" s="286" t="s">
        <v>352</v>
      </c>
      <c r="O42" s="1673" t="s">
        <v>293</v>
      </c>
      <c r="P42" s="1674"/>
      <c r="Q42" s="286" t="s">
        <v>286</v>
      </c>
      <c r="R42" s="1673" t="s">
        <v>134</v>
      </c>
      <c r="S42" s="1674"/>
      <c r="T42" s="286"/>
      <c r="U42" s="1570"/>
      <c r="V42" s="1665"/>
      <c r="W42" s="152"/>
      <c r="X42" s="1570"/>
      <c r="Y42" s="1665"/>
      <c r="Z42" s="152"/>
      <c r="AA42" s="152"/>
      <c r="AB42" s="287"/>
      <c r="AE42" s="257"/>
      <c r="AW42" s="39">
        <f t="shared" si="1"/>
      </c>
      <c r="AX42" s="39">
        <f t="shared" si="1"/>
      </c>
    </row>
    <row r="43" spans="1:50" s="42" customFormat="1" ht="15" hidden="1">
      <c r="A43" s="1666" t="s">
        <v>161</v>
      </c>
      <c r="B43" s="1630"/>
      <c r="C43" s="1630"/>
      <c r="D43" s="1630"/>
      <c r="E43" s="1630"/>
      <c r="F43" s="1630"/>
      <c r="G43" s="1630"/>
      <c r="H43" s="1630"/>
      <c r="I43" s="1630"/>
      <c r="J43" s="1630"/>
      <c r="K43" s="1630"/>
      <c r="L43" s="1630"/>
      <c r="M43" s="1630"/>
      <c r="N43" s="1630"/>
      <c r="O43" s="1630"/>
      <c r="P43" s="1630"/>
      <c r="Q43" s="1630"/>
      <c r="R43" s="1630"/>
      <c r="S43" s="1630"/>
      <c r="T43" s="1630"/>
      <c r="U43" s="1630"/>
      <c r="V43" s="1630"/>
      <c r="W43" s="1630"/>
      <c r="X43" s="1630"/>
      <c r="Y43" s="1630"/>
      <c r="Z43" s="1630"/>
      <c r="AA43" s="1630"/>
      <c r="AB43" s="1667"/>
      <c r="AE43" s="257"/>
      <c r="AW43" s="39">
        <f t="shared" si="1"/>
      </c>
      <c r="AX43" s="39">
        <f t="shared" si="1"/>
      </c>
    </row>
    <row r="44" spans="1:50" s="42" customFormat="1" ht="15" hidden="1">
      <c r="A44" s="1668" t="s">
        <v>162</v>
      </c>
      <c r="B44" s="1669"/>
      <c r="C44" s="1669"/>
      <c r="D44" s="1669"/>
      <c r="E44" s="1669"/>
      <c r="F44" s="1669"/>
      <c r="G44" s="1669"/>
      <c r="H44" s="1669"/>
      <c r="I44" s="1669"/>
      <c r="J44" s="1669"/>
      <c r="K44" s="1669"/>
      <c r="L44" s="1669"/>
      <c r="M44" s="1669"/>
      <c r="N44" s="1669"/>
      <c r="O44" s="1669"/>
      <c r="P44" s="1669"/>
      <c r="Q44" s="1669"/>
      <c r="R44" s="1669"/>
      <c r="S44" s="1669"/>
      <c r="T44" s="1669"/>
      <c r="U44" s="1669"/>
      <c r="V44" s="1669"/>
      <c r="W44" s="1669"/>
      <c r="X44" s="1669"/>
      <c r="Y44" s="1669"/>
      <c r="Z44" s="1669"/>
      <c r="AA44" s="1669"/>
      <c r="AB44" s="1670"/>
      <c r="AE44" s="257"/>
      <c r="AW44" s="39">
        <f t="shared" si="1"/>
      </c>
      <c r="AX44" s="39">
        <f t="shared" si="1"/>
      </c>
    </row>
    <row r="45" spans="1:50" s="42" customFormat="1" ht="15" hidden="1">
      <c r="A45" s="1668" t="s">
        <v>234</v>
      </c>
      <c r="B45" s="1669"/>
      <c r="C45" s="1669"/>
      <c r="D45" s="1669"/>
      <c r="E45" s="1669"/>
      <c r="F45" s="1669"/>
      <c r="G45" s="1669"/>
      <c r="H45" s="1669"/>
      <c r="I45" s="1669"/>
      <c r="J45" s="1669"/>
      <c r="K45" s="1669"/>
      <c r="L45" s="1669"/>
      <c r="M45" s="1669"/>
      <c r="N45" s="1669"/>
      <c r="O45" s="1669"/>
      <c r="P45" s="1669"/>
      <c r="Q45" s="1669"/>
      <c r="R45" s="1669"/>
      <c r="S45" s="1669"/>
      <c r="T45" s="1669"/>
      <c r="U45" s="1669"/>
      <c r="V45" s="1669"/>
      <c r="W45" s="1669"/>
      <c r="X45" s="1669"/>
      <c r="Y45" s="1669"/>
      <c r="Z45" s="1669"/>
      <c r="AA45" s="1669"/>
      <c r="AB45" s="1670"/>
      <c r="AE45" s="257"/>
      <c r="AW45" s="39">
        <f t="shared" si="1"/>
      </c>
      <c r="AX45" s="39">
        <f t="shared" si="1"/>
      </c>
    </row>
    <row r="46" spans="1:50" s="42" customFormat="1" ht="30.75" hidden="1">
      <c r="A46" s="215" t="s">
        <v>359</v>
      </c>
      <c r="B46" s="696" t="s">
        <v>357</v>
      </c>
      <c r="C46" s="483"/>
      <c r="D46" s="635"/>
      <c r="E46" s="635"/>
      <c r="F46" s="635"/>
      <c r="G46" s="550">
        <v>7.5</v>
      </c>
      <c r="H46" s="551">
        <f aca="true" t="shared" si="6" ref="H46:H51">G46*30</f>
        <v>225</v>
      </c>
      <c r="I46" s="542">
        <v>20</v>
      </c>
      <c r="J46" s="233" t="s">
        <v>358</v>
      </c>
      <c r="K46" s="233" t="s">
        <v>133</v>
      </c>
      <c r="L46" s="233"/>
      <c r="M46" s="631">
        <f>H46-I46</f>
        <v>205</v>
      </c>
      <c r="N46" s="516"/>
      <c r="O46" s="1419"/>
      <c r="P46" s="1420"/>
      <c r="Q46" s="516"/>
      <c r="R46" s="1419"/>
      <c r="S46" s="1420"/>
      <c r="T46" s="516"/>
      <c r="U46" s="1675"/>
      <c r="V46" s="1676"/>
      <c r="W46" s="181"/>
      <c r="X46" s="1677"/>
      <c r="Y46" s="1678"/>
      <c r="Z46" s="181"/>
      <c r="AA46" s="181"/>
      <c r="AB46" s="181"/>
      <c r="AE46" s="257"/>
      <c r="AF46" s="42">
        <v>3</v>
      </c>
      <c r="AI46" s="38" t="s">
        <v>299</v>
      </c>
      <c r="AJ46" s="464">
        <f>SUMIF(AF$46:AF$51,AF3,G$46:G$51)</f>
        <v>0</v>
      </c>
      <c r="AK46" s="39"/>
      <c r="AL46" s="39">
        <v>1</v>
      </c>
      <c r="AM46" s="39">
        <v>2</v>
      </c>
      <c r="AN46" s="39">
        <v>3</v>
      </c>
      <c r="AO46" s="39">
        <v>4</v>
      </c>
      <c r="AP46" s="39">
        <v>5</v>
      </c>
      <c r="AQ46" s="39">
        <v>6</v>
      </c>
      <c r="AR46" s="39">
        <v>7</v>
      </c>
      <c r="AS46" s="39">
        <v>8</v>
      </c>
      <c r="AT46" s="39">
        <v>9</v>
      </c>
      <c r="AU46" s="39">
        <v>10</v>
      </c>
      <c r="AW46" s="39">
        <f t="shared" si="1"/>
      </c>
      <c r="AX46" s="39">
        <f t="shared" si="1"/>
      </c>
    </row>
    <row r="47" spans="1:50" s="42" customFormat="1" ht="30.75" hidden="1">
      <c r="A47" s="215" t="s">
        <v>183</v>
      </c>
      <c r="B47" s="696" t="s">
        <v>357</v>
      </c>
      <c r="C47" s="233">
        <v>4</v>
      </c>
      <c r="D47" s="532"/>
      <c r="E47" s="532"/>
      <c r="F47" s="219"/>
      <c r="G47" s="697">
        <v>3.5</v>
      </c>
      <c r="H47" s="299">
        <f t="shared" si="6"/>
        <v>105</v>
      </c>
      <c r="I47" s="698">
        <v>12</v>
      </c>
      <c r="J47" s="699">
        <v>8</v>
      </c>
      <c r="K47" s="699">
        <v>4</v>
      </c>
      <c r="L47" s="700"/>
      <c r="M47" s="701">
        <v>81</v>
      </c>
      <c r="N47" s="702"/>
      <c r="O47" s="1419"/>
      <c r="P47" s="1420"/>
      <c r="Q47" s="39"/>
      <c r="R47" s="1679" t="s">
        <v>282</v>
      </c>
      <c r="S47" s="1680"/>
      <c r="T47" s="702"/>
      <c r="U47" s="1675"/>
      <c r="V47" s="1676"/>
      <c r="W47" s="201"/>
      <c r="X47" s="1677"/>
      <c r="Y47" s="1678"/>
      <c r="Z47" s="221"/>
      <c r="AA47" s="221"/>
      <c r="AB47" s="109"/>
      <c r="AE47" s="257"/>
      <c r="AF47" s="42">
        <v>3</v>
      </c>
      <c r="AI47" s="38" t="s">
        <v>300</v>
      </c>
      <c r="AJ47" s="464">
        <f>SUMIF(AF$46:AF$51,AF4,G$46:G$51)</f>
        <v>9</v>
      </c>
      <c r="AK47" s="39" t="s">
        <v>313</v>
      </c>
      <c r="AL47" s="39">
        <f aca="true" t="shared" si="7" ref="AL47:AU47">COUNTIF($C$46:$C$51,AL$11)</f>
        <v>0</v>
      </c>
      <c r="AM47" s="39">
        <f t="shared" si="7"/>
        <v>0</v>
      </c>
      <c r="AN47" s="39">
        <f t="shared" si="7"/>
        <v>1</v>
      </c>
      <c r="AO47" s="39">
        <f t="shared" si="7"/>
        <v>2</v>
      </c>
      <c r="AP47" s="39">
        <f t="shared" si="7"/>
        <v>1</v>
      </c>
      <c r="AQ47" s="39">
        <f t="shared" si="7"/>
        <v>0</v>
      </c>
      <c r="AR47" s="39">
        <f t="shared" si="7"/>
        <v>0</v>
      </c>
      <c r="AS47" s="39">
        <f t="shared" si="7"/>
        <v>0</v>
      </c>
      <c r="AT47" s="39">
        <f t="shared" si="7"/>
        <v>0</v>
      </c>
      <c r="AU47" s="39">
        <f t="shared" si="7"/>
        <v>0</v>
      </c>
      <c r="AW47" s="39" t="e">
        <f>IF(#REF!&lt;&gt;"","так","")</f>
        <v>#REF!</v>
      </c>
      <c r="AX47" s="39">
        <f t="shared" si="1"/>
      </c>
    </row>
    <row r="48" spans="1:50" s="42" customFormat="1" ht="30.75" hidden="1">
      <c r="A48" s="215" t="s">
        <v>184</v>
      </c>
      <c r="B48" s="696" t="s">
        <v>357</v>
      </c>
      <c r="C48" s="233">
        <v>5</v>
      </c>
      <c r="D48" s="532"/>
      <c r="E48" s="532"/>
      <c r="F48" s="219"/>
      <c r="G48" s="697">
        <v>4</v>
      </c>
      <c r="H48" s="299">
        <f t="shared" si="6"/>
        <v>120</v>
      </c>
      <c r="I48" s="698">
        <v>8</v>
      </c>
      <c r="J48" s="699">
        <v>6</v>
      </c>
      <c r="K48" s="699">
        <v>2</v>
      </c>
      <c r="L48" s="700"/>
      <c r="M48" s="701">
        <v>104</v>
      </c>
      <c r="N48" s="702"/>
      <c r="O48" s="1419"/>
      <c r="P48" s="1420"/>
      <c r="Q48" s="39"/>
      <c r="R48" s="1679"/>
      <c r="S48" s="1680"/>
      <c r="T48" s="702" t="s">
        <v>135</v>
      </c>
      <c r="U48" s="1637"/>
      <c r="V48" s="1638"/>
      <c r="W48" s="201"/>
      <c r="X48" s="1677"/>
      <c r="Y48" s="1678"/>
      <c r="Z48" s="221"/>
      <c r="AA48" s="221"/>
      <c r="AB48" s="109"/>
      <c r="AE48" s="257"/>
      <c r="AI48" s="38" t="s">
        <v>301</v>
      </c>
      <c r="AJ48" s="464">
        <f>SUMIF(AF$46:AF$51,AF5,G$46:G$51)</f>
        <v>11</v>
      </c>
      <c r="AK48" s="39" t="s">
        <v>314</v>
      </c>
      <c r="AL48" s="39">
        <f aca="true" t="shared" si="8" ref="AL48:AU48">COUNTIF($D$46:$D$51,AL$11)</f>
        <v>0</v>
      </c>
      <c r="AM48" s="39">
        <f t="shared" si="8"/>
        <v>0</v>
      </c>
      <c r="AN48" s="39">
        <f t="shared" si="8"/>
        <v>0</v>
      </c>
      <c r="AO48" s="39">
        <f t="shared" si="8"/>
        <v>0</v>
      </c>
      <c r="AP48" s="39">
        <f t="shared" si="8"/>
        <v>0</v>
      </c>
      <c r="AQ48" s="39">
        <f t="shared" si="8"/>
        <v>0</v>
      </c>
      <c r="AR48" s="39">
        <f t="shared" si="8"/>
        <v>0</v>
      </c>
      <c r="AS48" s="39">
        <f t="shared" si="8"/>
        <v>0</v>
      </c>
      <c r="AT48" s="39">
        <f t="shared" si="8"/>
        <v>0</v>
      </c>
      <c r="AU48" s="39">
        <f t="shared" si="8"/>
        <v>0</v>
      </c>
      <c r="AW48" s="39" t="e">
        <f>IF(#REF!&lt;&gt;"","так","")</f>
        <v>#REF!</v>
      </c>
      <c r="AX48" s="39">
        <f t="shared" si="1"/>
      </c>
    </row>
    <row r="49" spans="1:50" s="42" customFormat="1" ht="15.75" hidden="1">
      <c r="A49" s="215" t="s">
        <v>360</v>
      </c>
      <c r="B49" s="539" t="s">
        <v>42</v>
      </c>
      <c r="C49" s="532"/>
      <c r="D49" s="532"/>
      <c r="E49" s="532"/>
      <c r="F49" s="219"/>
      <c r="G49" s="543">
        <f>G50+G51</f>
        <v>9</v>
      </c>
      <c r="H49" s="552">
        <f t="shared" si="6"/>
        <v>270</v>
      </c>
      <c r="I49" s="542"/>
      <c r="J49" s="233"/>
      <c r="K49" s="233"/>
      <c r="L49" s="233"/>
      <c r="M49" s="234"/>
      <c r="N49" s="215"/>
      <c r="O49" s="1419"/>
      <c r="P49" s="1420"/>
      <c r="Q49" s="215"/>
      <c r="R49" s="1419"/>
      <c r="S49" s="1420"/>
      <c r="T49" s="215"/>
      <c r="U49" s="1637"/>
      <c r="V49" s="1638"/>
      <c r="W49" s="531"/>
      <c r="X49" s="1677"/>
      <c r="Y49" s="1678"/>
      <c r="Z49" s="41"/>
      <c r="AA49" s="41"/>
      <c r="AB49" s="110"/>
      <c r="AE49" s="257"/>
      <c r="AW49" s="39">
        <f t="shared" si="1"/>
      </c>
      <c r="AX49" s="39">
        <f t="shared" si="1"/>
      </c>
    </row>
    <row r="50" spans="1:50" s="42" customFormat="1" ht="15" hidden="1">
      <c r="A50" s="215" t="s">
        <v>361</v>
      </c>
      <c r="B50" s="539" t="s">
        <v>42</v>
      </c>
      <c r="C50" s="233">
        <v>3</v>
      </c>
      <c r="D50" s="532"/>
      <c r="E50" s="532"/>
      <c r="F50" s="219"/>
      <c r="G50" s="483">
        <v>4</v>
      </c>
      <c r="H50" s="552">
        <f t="shared" si="6"/>
        <v>120</v>
      </c>
      <c r="I50" s="541">
        <v>14</v>
      </c>
      <c r="J50" s="636" t="s">
        <v>135</v>
      </c>
      <c r="K50" s="636"/>
      <c r="L50" s="636" t="s">
        <v>237</v>
      </c>
      <c r="M50" s="637">
        <f>H50-I50</f>
        <v>106</v>
      </c>
      <c r="N50" s="482"/>
      <c r="O50" s="1414"/>
      <c r="P50" s="1415"/>
      <c r="Q50" s="638" t="s">
        <v>286</v>
      </c>
      <c r="R50" s="1419"/>
      <c r="S50" s="1420"/>
      <c r="T50" s="215"/>
      <c r="U50" s="1637"/>
      <c r="V50" s="1638"/>
      <c r="W50" s="531"/>
      <c r="X50" s="1677"/>
      <c r="Y50" s="1678"/>
      <c r="Z50" s="41"/>
      <c r="AA50" s="41"/>
      <c r="AB50" s="110"/>
      <c r="AE50" s="257"/>
      <c r="AF50" s="42">
        <v>2</v>
      </c>
      <c r="AW50" s="39">
        <f t="shared" si="1"/>
      </c>
      <c r="AX50" s="39">
        <f t="shared" si="1"/>
      </c>
    </row>
    <row r="51" spans="1:50" s="42" customFormat="1" ht="15" hidden="1">
      <c r="A51" s="215" t="s">
        <v>362</v>
      </c>
      <c r="B51" s="539" t="s">
        <v>75</v>
      </c>
      <c r="C51" s="233">
        <v>4</v>
      </c>
      <c r="D51" s="532"/>
      <c r="E51" s="532"/>
      <c r="F51" s="219"/>
      <c r="G51" s="483">
        <v>5</v>
      </c>
      <c r="H51" s="552">
        <f t="shared" si="6"/>
        <v>150</v>
      </c>
      <c r="I51" s="542">
        <v>14</v>
      </c>
      <c r="J51" s="233" t="s">
        <v>135</v>
      </c>
      <c r="K51" s="233"/>
      <c r="L51" s="233" t="s">
        <v>237</v>
      </c>
      <c r="M51" s="234">
        <f>H51-I51</f>
        <v>136</v>
      </c>
      <c r="N51" s="215"/>
      <c r="O51" s="1419"/>
      <c r="P51" s="1420"/>
      <c r="Q51" s="215"/>
      <c r="R51" s="1522" t="s">
        <v>286</v>
      </c>
      <c r="S51" s="1523"/>
      <c r="T51" s="215"/>
      <c r="U51" s="1637"/>
      <c r="V51" s="1638"/>
      <c r="W51" s="531"/>
      <c r="X51" s="1677"/>
      <c r="Y51" s="1678"/>
      <c r="Z51" s="41"/>
      <c r="AA51" s="41"/>
      <c r="AB51" s="110"/>
      <c r="AE51" s="257"/>
      <c r="AF51" s="42">
        <v>2</v>
      </c>
      <c r="AW51" s="39">
        <f t="shared" si="1"/>
      </c>
      <c r="AX51" s="39">
        <f t="shared" si="1"/>
      </c>
    </row>
    <row r="52" spans="1:50" s="42" customFormat="1" ht="15" hidden="1">
      <c r="A52" s="481"/>
      <c r="B52" s="481" t="s">
        <v>168</v>
      </c>
      <c r="C52" s="639"/>
      <c r="D52" s="639"/>
      <c r="E52" s="639"/>
      <c r="F52" s="639"/>
      <c r="G52" s="640" t="e">
        <f>G47+G48+#REF!+#REF!+G49+#REF!+#REF!+#REF!+G46+#REF!+#REF!</f>
        <v>#REF!</v>
      </c>
      <c r="H52" s="640" t="e">
        <f>H47+H48+#REF!+#REF!+H49+#REF!+#REF!+#REF!+H46+#REF!+#REF!</f>
        <v>#REF!</v>
      </c>
      <c r="I52" s="640">
        <f>SUM(I46:I51)</f>
        <v>68</v>
      </c>
      <c r="J52" s="481">
        <v>90</v>
      </c>
      <c r="K52" s="639"/>
      <c r="L52" s="481">
        <v>48</v>
      </c>
      <c r="M52" s="640">
        <f>SUM(M46:M51)</f>
        <v>632</v>
      </c>
      <c r="N52" s="639"/>
      <c r="O52" s="1419"/>
      <c r="P52" s="1420"/>
      <c r="Q52" s="641" t="s">
        <v>286</v>
      </c>
      <c r="R52" s="1471" t="s">
        <v>290</v>
      </c>
      <c r="S52" s="1472"/>
      <c r="T52" s="641" t="s">
        <v>286</v>
      </c>
      <c r="U52" s="1681" t="s">
        <v>349</v>
      </c>
      <c r="V52" s="1682"/>
      <c r="W52" s="553" t="s">
        <v>289</v>
      </c>
      <c r="X52" s="1677"/>
      <c r="Y52" s="1678"/>
      <c r="Z52" s="554" t="s">
        <v>135</v>
      </c>
      <c r="AA52" s="554"/>
      <c r="AB52" s="330"/>
      <c r="AE52" s="257"/>
      <c r="AW52" s="41"/>
      <c r="AX52" s="41"/>
    </row>
    <row r="53" spans="1:50" s="42" customFormat="1" ht="15" hidden="1">
      <c r="A53" s="642"/>
      <c r="B53" s="643"/>
      <c r="C53" s="643"/>
      <c r="D53" s="643"/>
      <c r="E53" s="643"/>
      <c r="F53" s="643"/>
      <c r="G53" s="644"/>
      <c r="H53" s="644"/>
      <c r="I53" s="644"/>
      <c r="J53" s="643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555"/>
      <c r="W53" s="555"/>
      <c r="X53" s="555"/>
      <c r="Y53" s="555"/>
      <c r="Z53" s="555"/>
      <c r="AA53" s="555"/>
      <c r="AB53" s="334"/>
      <c r="AE53" s="257"/>
      <c r="AW53" s="41"/>
      <c r="AX53" s="41"/>
    </row>
    <row r="54" spans="1:50" s="42" customFormat="1" ht="15" hidden="1">
      <c r="A54" s="642"/>
      <c r="B54" s="645"/>
      <c r="C54" s="646"/>
      <c r="D54" s="646"/>
      <c r="E54" s="646"/>
      <c r="F54" s="646"/>
      <c r="G54" s="647"/>
      <c r="H54" s="647"/>
      <c r="I54" s="647"/>
      <c r="J54" s="648"/>
      <c r="K54" s="649"/>
      <c r="L54" s="650"/>
      <c r="M54" s="648"/>
      <c r="N54" s="651"/>
      <c r="O54" s="651"/>
      <c r="P54" s="651"/>
      <c r="Q54" s="651"/>
      <c r="R54" s="651"/>
      <c r="S54" s="651"/>
      <c r="T54" s="652"/>
      <c r="U54" s="652"/>
      <c r="V54" s="342"/>
      <c r="W54" s="342"/>
      <c r="X54" s="342"/>
      <c r="Y54" s="342"/>
      <c r="Z54" s="342"/>
      <c r="AA54" s="342"/>
      <c r="AB54" s="343"/>
      <c r="AE54" s="257"/>
      <c r="AW54" s="41"/>
      <c r="AX54" s="41"/>
    </row>
    <row r="55" spans="1:50" s="42" customFormat="1" ht="15.75" customHeight="1" hidden="1">
      <c r="A55" s="1683" t="s">
        <v>194</v>
      </c>
      <c r="B55" s="1684"/>
      <c r="C55" s="1684"/>
      <c r="D55" s="1684"/>
      <c r="E55" s="1684"/>
      <c r="F55" s="1684"/>
      <c r="G55" s="1684"/>
      <c r="H55" s="1684"/>
      <c r="I55" s="1684"/>
      <c r="J55" s="1684"/>
      <c r="K55" s="1684"/>
      <c r="L55" s="1684"/>
      <c r="M55" s="1684"/>
      <c r="N55" s="1684"/>
      <c r="O55" s="1684"/>
      <c r="P55" s="1684"/>
      <c r="Q55" s="1684"/>
      <c r="R55" s="1684"/>
      <c r="S55" s="1684"/>
      <c r="T55" s="1684"/>
      <c r="U55" s="1684"/>
      <c r="V55" s="1684"/>
      <c r="W55" s="1684"/>
      <c r="X55" s="1684"/>
      <c r="Y55" s="1684"/>
      <c r="Z55" s="1684"/>
      <c r="AA55" s="1684"/>
      <c r="AB55" s="1685"/>
      <c r="AE55" s="257"/>
      <c r="AW55" s="41"/>
      <c r="AX55" s="41"/>
    </row>
    <row r="56" spans="1:50" s="42" customFormat="1" ht="15.75" customHeight="1" hidden="1">
      <c r="A56" s="1668" t="s">
        <v>195</v>
      </c>
      <c r="B56" s="1686"/>
      <c r="C56" s="1686"/>
      <c r="D56" s="1686"/>
      <c r="E56" s="1686"/>
      <c r="F56" s="1686"/>
      <c r="G56" s="1686"/>
      <c r="H56" s="1686"/>
      <c r="I56" s="1686"/>
      <c r="J56" s="1686"/>
      <c r="K56" s="1686"/>
      <c r="L56" s="1686"/>
      <c r="M56" s="1686"/>
      <c r="N56" s="1686"/>
      <c r="O56" s="1686"/>
      <c r="P56" s="1686"/>
      <c r="Q56" s="1686"/>
      <c r="R56" s="1686"/>
      <c r="S56" s="1686"/>
      <c r="T56" s="1686"/>
      <c r="U56" s="1686"/>
      <c r="V56" s="1686"/>
      <c r="W56" s="1686"/>
      <c r="X56" s="1686"/>
      <c r="Y56" s="1686"/>
      <c r="Z56" s="1686"/>
      <c r="AA56" s="1686"/>
      <c r="AB56" s="1687"/>
      <c r="AE56" s="257"/>
      <c r="AW56" s="41"/>
      <c r="AX56" s="41"/>
    </row>
    <row r="57" spans="1:50" s="42" customFormat="1" ht="15.75" customHeight="1" hidden="1">
      <c r="A57" s="1683" t="s">
        <v>223</v>
      </c>
      <c r="B57" s="1684"/>
      <c r="C57" s="1684"/>
      <c r="D57" s="1684"/>
      <c r="E57" s="1684"/>
      <c r="F57" s="1684"/>
      <c r="G57" s="1684"/>
      <c r="H57" s="1684"/>
      <c r="I57" s="1684"/>
      <c r="J57" s="1684"/>
      <c r="K57" s="1684"/>
      <c r="L57" s="1684"/>
      <c r="M57" s="1684"/>
      <c r="N57" s="1684"/>
      <c r="O57" s="1684"/>
      <c r="P57" s="1684"/>
      <c r="Q57" s="1684"/>
      <c r="R57" s="1684"/>
      <c r="S57" s="1684"/>
      <c r="T57" s="1684"/>
      <c r="U57" s="1684"/>
      <c r="V57" s="1684"/>
      <c r="W57" s="1684"/>
      <c r="X57" s="1684"/>
      <c r="Y57" s="1684"/>
      <c r="Z57" s="1684"/>
      <c r="AA57" s="1684"/>
      <c r="AB57" s="1685"/>
      <c r="AE57" s="257"/>
      <c r="AW57" s="41"/>
      <c r="AX57" s="41"/>
    </row>
    <row r="58" spans="1:50" s="42" customFormat="1" ht="30.75" hidden="1">
      <c r="A58" s="201" t="s">
        <v>196</v>
      </c>
      <c r="B58" s="263" t="s">
        <v>56</v>
      </c>
      <c r="C58" s="230"/>
      <c r="D58" s="230">
        <v>10</v>
      </c>
      <c r="E58" s="230"/>
      <c r="F58" s="529"/>
      <c r="G58" s="548">
        <v>5</v>
      </c>
      <c r="H58" s="230">
        <f>G58*30</f>
        <v>150</v>
      </c>
      <c r="I58" s="254">
        <v>12</v>
      </c>
      <c r="J58" s="233">
        <v>12</v>
      </c>
      <c r="K58" s="230"/>
      <c r="L58" s="233">
        <v>0</v>
      </c>
      <c r="M58" s="234">
        <f>H58-I58</f>
        <v>138</v>
      </c>
      <c r="N58" s="215"/>
      <c r="O58" s="1419"/>
      <c r="P58" s="1420"/>
      <c r="Q58" s="215"/>
      <c r="R58" s="1419"/>
      <c r="S58" s="1420"/>
      <c r="T58" s="215"/>
      <c r="U58" s="1657"/>
      <c r="V58" s="1658"/>
      <c r="W58" s="210"/>
      <c r="X58" s="1688"/>
      <c r="Y58" s="1689"/>
      <c r="Z58" s="211"/>
      <c r="AA58" s="210" t="s">
        <v>282</v>
      </c>
      <c r="AB58" s="212"/>
      <c r="AE58" s="257"/>
      <c r="AF58" s="42">
        <v>5</v>
      </c>
      <c r="AI58" s="38" t="s">
        <v>299</v>
      </c>
      <c r="AJ58" s="466">
        <f>SUMIF(AF$58:AF$71,AF3,G$58:G$71)</f>
        <v>0</v>
      </c>
      <c r="AW58" s="41"/>
      <c r="AX58" s="41"/>
    </row>
    <row r="59" spans="1:50" s="42" customFormat="1" ht="30.75" hidden="1">
      <c r="A59" s="201" t="s">
        <v>197</v>
      </c>
      <c r="B59" s="263" t="s">
        <v>248</v>
      </c>
      <c r="C59" s="628">
        <v>8</v>
      </c>
      <c r="D59" s="230"/>
      <c r="E59" s="230"/>
      <c r="F59" s="529"/>
      <c r="G59" s="548">
        <v>7</v>
      </c>
      <c r="H59" s="230">
        <v>210</v>
      </c>
      <c r="I59" s="254">
        <v>14</v>
      </c>
      <c r="J59" s="532" t="s">
        <v>292</v>
      </c>
      <c r="K59" s="230">
        <v>0</v>
      </c>
      <c r="L59" s="233">
        <v>2</v>
      </c>
      <c r="M59" s="234">
        <f>H59-I59</f>
        <v>196</v>
      </c>
      <c r="N59" s="215"/>
      <c r="O59" s="1419"/>
      <c r="P59" s="1420"/>
      <c r="Q59" s="215"/>
      <c r="R59" s="1419"/>
      <c r="S59" s="1420"/>
      <c r="T59" s="215"/>
      <c r="U59" s="1657"/>
      <c r="V59" s="1658"/>
      <c r="W59" s="210"/>
      <c r="X59" s="1688" t="s">
        <v>286</v>
      </c>
      <c r="Y59" s="1689"/>
      <c r="Z59" s="345"/>
      <c r="AA59" s="211"/>
      <c r="AB59" s="214"/>
      <c r="AE59" s="257"/>
      <c r="AF59" s="42">
        <v>4</v>
      </c>
      <c r="AI59" s="38" t="s">
        <v>300</v>
      </c>
      <c r="AJ59" s="466">
        <f>SUMIF(AF$58:AF$71,AF4,G$58:G$71)</f>
        <v>0</v>
      </c>
      <c r="AW59" s="41"/>
      <c r="AX59" s="41"/>
    </row>
    <row r="60" spans="1:50" s="42" customFormat="1" ht="15.75" hidden="1">
      <c r="A60" s="201" t="s">
        <v>203</v>
      </c>
      <c r="B60" s="653" t="s">
        <v>198</v>
      </c>
      <c r="C60" s="628"/>
      <c r="D60" s="230"/>
      <c r="E60" s="230"/>
      <c r="F60" s="529"/>
      <c r="G60" s="548">
        <f>G61+G62+G63+G64</f>
        <v>15.5</v>
      </c>
      <c r="H60" s="254">
        <f aca="true" t="shared" si="9" ref="H60:H70">G60*30</f>
        <v>465</v>
      </c>
      <c r="I60" s="254"/>
      <c r="J60" s="233"/>
      <c r="K60" s="230"/>
      <c r="L60" s="233"/>
      <c r="M60" s="234"/>
      <c r="N60" s="215"/>
      <c r="O60" s="1419"/>
      <c r="P60" s="1420"/>
      <c r="Q60" s="215"/>
      <c r="R60" s="1419"/>
      <c r="S60" s="1420"/>
      <c r="T60" s="215"/>
      <c r="U60" s="1657"/>
      <c r="V60" s="1658"/>
      <c r="W60" s="210"/>
      <c r="X60" s="1688"/>
      <c r="Y60" s="1689"/>
      <c r="Z60" s="211"/>
      <c r="AA60" s="210"/>
      <c r="AB60" s="212"/>
      <c r="AE60" s="257"/>
      <c r="AI60" s="38" t="s">
        <v>301</v>
      </c>
      <c r="AJ60" s="466">
        <f>SUMIF(AF$58:AF$71,AF5,G$58:G$71)</f>
        <v>0</v>
      </c>
      <c r="AW60" s="41"/>
      <c r="AX60" s="41"/>
    </row>
    <row r="61" spans="1:50" s="42" customFormat="1" ht="15.75" hidden="1">
      <c r="A61" s="201" t="s">
        <v>204</v>
      </c>
      <c r="B61" s="268" t="s">
        <v>249</v>
      </c>
      <c r="C61" s="233">
        <v>7</v>
      </c>
      <c r="D61" s="233"/>
      <c r="E61" s="233"/>
      <c r="F61" s="219"/>
      <c r="G61" s="548">
        <v>4.5</v>
      </c>
      <c r="H61" s="254">
        <f t="shared" si="9"/>
        <v>135</v>
      </c>
      <c r="I61" s="542">
        <v>12</v>
      </c>
      <c r="J61" s="532" t="s">
        <v>282</v>
      </c>
      <c r="K61" s="233"/>
      <c r="L61" s="532" t="s">
        <v>228</v>
      </c>
      <c r="M61" s="234">
        <f>H61-I61</f>
        <v>123</v>
      </c>
      <c r="N61" s="215"/>
      <c r="O61" s="1419"/>
      <c r="P61" s="1420"/>
      <c r="Q61" s="215"/>
      <c r="R61" s="1419"/>
      <c r="S61" s="1420"/>
      <c r="T61" s="532"/>
      <c r="U61" s="1657"/>
      <c r="V61" s="1658"/>
      <c r="W61" s="545" t="s">
        <v>282</v>
      </c>
      <c r="X61" s="1688"/>
      <c r="Y61" s="1689"/>
      <c r="Z61" s="182"/>
      <c r="AA61" s="182"/>
      <c r="AB61" s="277"/>
      <c r="AE61" s="257"/>
      <c r="AF61" s="42">
        <v>4</v>
      </c>
      <c r="AI61" s="38" t="s">
        <v>302</v>
      </c>
      <c r="AJ61" s="466">
        <f>SUMIF(AF$58:AF$71,AF6,G$58:G$71)</f>
        <v>35.5</v>
      </c>
      <c r="AW61" s="41"/>
      <c r="AX61" s="41"/>
    </row>
    <row r="62" spans="1:50" s="42" customFormat="1" ht="30.75" hidden="1">
      <c r="A62" s="201" t="s">
        <v>205</v>
      </c>
      <c r="B62" s="269" t="s">
        <v>53</v>
      </c>
      <c r="C62" s="230">
        <v>9</v>
      </c>
      <c r="D62" s="230"/>
      <c r="E62" s="230"/>
      <c r="F62" s="529"/>
      <c r="G62" s="548">
        <v>5</v>
      </c>
      <c r="H62" s="254">
        <f t="shared" si="9"/>
        <v>150</v>
      </c>
      <c r="I62" s="254">
        <v>18</v>
      </c>
      <c r="J62" s="215" t="s">
        <v>282</v>
      </c>
      <c r="K62" s="230" t="s">
        <v>68</v>
      </c>
      <c r="L62" s="233"/>
      <c r="M62" s="234">
        <f>H62-I62</f>
        <v>132</v>
      </c>
      <c r="N62" s="215"/>
      <c r="O62" s="1419"/>
      <c r="P62" s="1420"/>
      <c r="Q62" s="215"/>
      <c r="R62" s="1419"/>
      <c r="S62" s="1420"/>
      <c r="T62" s="215"/>
      <c r="U62" s="1657"/>
      <c r="V62" s="1658"/>
      <c r="W62" s="210"/>
      <c r="X62" s="1688"/>
      <c r="Y62" s="1689"/>
      <c r="Z62" s="201" t="s">
        <v>83</v>
      </c>
      <c r="AA62" s="216"/>
      <c r="AB62" s="214"/>
      <c r="AE62" s="257"/>
      <c r="AF62" s="42">
        <v>5</v>
      </c>
      <c r="AI62" s="38" t="s">
        <v>303</v>
      </c>
      <c r="AJ62" s="466">
        <f>SUMIF(AF$58:AF$71,AF7,G$58:G$71)+G74+G76+G77</f>
        <v>29</v>
      </c>
      <c r="AW62" s="41"/>
      <c r="AX62" s="41"/>
    </row>
    <row r="63" spans="1:50" s="42" customFormat="1" ht="53.25" customHeight="1" hidden="1">
      <c r="A63" s="201" t="s">
        <v>206</v>
      </c>
      <c r="B63" s="654" t="s">
        <v>64</v>
      </c>
      <c r="C63" s="230"/>
      <c r="D63" s="230"/>
      <c r="E63" s="230"/>
      <c r="F63" s="529">
        <v>10</v>
      </c>
      <c r="G63" s="548">
        <v>1</v>
      </c>
      <c r="H63" s="254">
        <f t="shared" si="9"/>
        <v>30</v>
      </c>
      <c r="I63" s="254">
        <v>4</v>
      </c>
      <c r="J63" s="233"/>
      <c r="K63" s="230"/>
      <c r="L63" s="233" t="s">
        <v>229</v>
      </c>
      <c r="M63" s="234">
        <f>H63-I63</f>
        <v>26</v>
      </c>
      <c r="N63" s="215"/>
      <c r="O63" s="1419"/>
      <c r="P63" s="1420"/>
      <c r="Q63" s="215"/>
      <c r="R63" s="1419"/>
      <c r="S63" s="1420"/>
      <c r="T63" s="215"/>
      <c r="U63" s="1657"/>
      <c r="V63" s="1658"/>
      <c r="W63" s="210"/>
      <c r="X63" s="1688"/>
      <c r="Y63" s="1689"/>
      <c r="Z63" s="211"/>
      <c r="AA63" s="210" t="s">
        <v>134</v>
      </c>
      <c r="AB63" s="212"/>
      <c r="AE63" s="257"/>
      <c r="AF63" s="42">
        <v>5</v>
      </c>
      <c r="AJ63" s="467">
        <f>SUM(AJ58:AJ62)</f>
        <v>64.5</v>
      </c>
      <c r="AW63" s="41"/>
      <c r="AX63" s="41"/>
    </row>
    <row r="64" spans="1:50" s="42" customFormat="1" ht="30.75" hidden="1">
      <c r="A64" s="201" t="s">
        <v>207</v>
      </c>
      <c r="B64" s="654" t="s">
        <v>54</v>
      </c>
      <c r="C64" s="230">
        <v>10</v>
      </c>
      <c r="D64" s="230"/>
      <c r="E64" s="230"/>
      <c r="F64" s="529"/>
      <c r="G64" s="548">
        <v>5</v>
      </c>
      <c r="H64" s="254">
        <f t="shared" si="9"/>
        <v>150</v>
      </c>
      <c r="I64" s="254">
        <v>18</v>
      </c>
      <c r="J64" s="230">
        <v>12</v>
      </c>
      <c r="K64" s="230" t="s">
        <v>68</v>
      </c>
      <c r="L64" s="234"/>
      <c r="M64" s="234">
        <f>H64-I64</f>
        <v>132</v>
      </c>
      <c r="N64" s="215"/>
      <c r="O64" s="1419"/>
      <c r="P64" s="1420"/>
      <c r="Q64" s="215"/>
      <c r="R64" s="1419"/>
      <c r="S64" s="1420"/>
      <c r="T64" s="215"/>
      <c r="U64" s="1657"/>
      <c r="V64" s="1658"/>
      <c r="W64" s="210"/>
      <c r="X64" s="1688"/>
      <c r="Y64" s="1689"/>
      <c r="Z64" s="211"/>
      <c r="AA64" s="210" t="s">
        <v>83</v>
      </c>
      <c r="AB64" s="212"/>
      <c r="AE64" s="257"/>
      <c r="AF64" s="42">
        <v>5</v>
      </c>
      <c r="AW64" s="41"/>
      <c r="AX64" s="41"/>
    </row>
    <row r="65" spans="1:50" s="42" customFormat="1" ht="30.75" hidden="1">
      <c r="A65" s="201" t="s">
        <v>208</v>
      </c>
      <c r="B65" s="263" t="s">
        <v>199</v>
      </c>
      <c r="C65" s="628"/>
      <c r="D65" s="230"/>
      <c r="E65" s="230"/>
      <c r="F65" s="529"/>
      <c r="G65" s="548">
        <f>G66+G67</f>
        <v>12</v>
      </c>
      <c r="H65" s="230">
        <f t="shared" si="9"/>
        <v>360</v>
      </c>
      <c r="I65" s="254"/>
      <c r="J65" s="233"/>
      <c r="K65" s="230"/>
      <c r="L65" s="233"/>
      <c r="M65" s="234"/>
      <c r="N65" s="215"/>
      <c r="O65" s="1419"/>
      <c r="P65" s="1420"/>
      <c r="Q65" s="215"/>
      <c r="R65" s="1419"/>
      <c r="S65" s="1420"/>
      <c r="T65" s="215"/>
      <c r="U65" s="1657"/>
      <c r="V65" s="1658"/>
      <c r="W65" s="210"/>
      <c r="X65" s="1688"/>
      <c r="Y65" s="1689"/>
      <c r="Z65" s="211"/>
      <c r="AA65" s="210"/>
      <c r="AB65" s="212"/>
      <c r="AE65" s="257"/>
      <c r="AW65" s="41"/>
      <c r="AX65" s="41"/>
    </row>
    <row r="66" spans="1:50" s="42" customFormat="1" ht="15.75" hidden="1">
      <c r="A66" s="201" t="s">
        <v>209</v>
      </c>
      <c r="B66" s="654" t="s">
        <v>51</v>
      </c>
      <c r="C66" s="230">
        <v>7</v>
      </c>
      <c r="D66" s="230"/>
      <c r="E66" s="230"/>
      <c r="F66" s="655"/>
      <c r="G66" s="548">
        <v>6</v>
      </c>
      <c r="H66" s="230">
        <f t="shared" si="9"/>
        <v>180</v>
      </c>
      <c r="I66" s="254">
        <v>14</v>
      </c>
      <c r="J66" s="215" t="s">
        <v>282</v>
      </c>
      <c r="K66" s="230"/>
      <c r="L66" s="233" t="s">
        <v>227</v>
      </c>
      <c r="M66" s="234">
        <f>H66-I66</f>
        <v>166</v>
      </c>
      <c r="N66" s="215"/>
      <c r="O66" s="1419"/>
      <c r="P66" s="1420"/>
      <c r="Q66" s="215"/>
      <c r="R66" s="1419"/>
      <c r="S66" s="1420"/>
      <c r="T66" s="215"/>
      <c r="U66" s="1657"/>
      <c r="V66" s="1658"/>
      <c r="W66" s="209" t="s">
        <v>286</v>
      </c>
      <c r="X66" s="1688"/>
      <c r="Y66" s="1689"/>
      <c r="Z66" s="211"/>
      <c r="AA66" s="211"/>
      <c r="AB66" s="214"/>
      <c r="AE66" s="257"/>
      <c r="AF66" s="42">
        <v>4</v>
      </c>
      <c r="AW66" s="41"/>
      <c r="AX66" s="41"/>
    </row>
    <row r="67" spans="1:50" s="42" customFormat="1" ht="30.75" hidden="1">
      <c r="A67" s="201" t="s">
        <v>210</v>
      </c>
      <c r="B67" s="654" t="s">
        <v>52</v>
      </c>
      <c r="C67" s="230">
        <v>8</v>
      </c>
      <c r="D67" s="230"/>
      <c r="E67" s="230"/>
      <c r="F67" s="529"/>
      <c r="G67" s="548">
        <v>6</v>
      </c>
      <c r="H67" s="230">
        <f t="shared" si="9"/>
        <v>180</v>
      </c>
      <c r="I67" s="254">
        <v>14</v>
      </c>
      <c r="J67" s="532" t="s">
        <v>282</v>
      </c>
      <c r="K67" s="230"/>
      <c r="L67" s="532" t="s">
        <v>227</v>
      </c>
      <c r="M67" s="234">
        <f>H67-I67</f>
        <v>166</v>
      </c>
      <c r="N67" s="215"/>
      <c r="O67" s="1419"/>
      <c r="P67" s="1420"/>
      <c r="Q67" s="215"/>
      <c r="R67" s="1419"/>
      <c r="S67" s="1420"/>
      <c r="T67" s="215"/>
      <c r="U67" s="1657"/>
      <c r="V67" s="1658"/>
      <c r="W67" s="210"/>
      <c r="X67" s="1688" t="s">
        <v>286</v>
      </c>
      <c r="Y67" s="1689"/>
      <c r="Z67" s="211"/>
      <c r="AA67" s="211"/>
      <c r="AB67" s="214"/>
      <c r="AE67" s="257"/>
      <c r="AF67" s="42">
        <v>4</v>
      </c>
      <c r="AW67" s="41"/>
      <c r="AX67" s="41"/>
    </row>
    <row r="68" spans="1:50" s="42" customFormat="1" ht="32.25" customHeight="1" hidden="1">
      <c r="A68" s="201" t="s">
        <v>211</v>
      </c>
      <c r="B68" s="263" t="s">
        <v>200</v>
      </c>
      <c r="C68" s="628"/>
      <c r="D68" s="230"/>
      <c r="E68" s="230"/>
      <c r="F68" s="529"/>
      <c r="G68" s="548">
        <f>G69+G70</f>
        <v>12</v>
      </c>
      <c r="H68" s="230">
        <f t="shared" si="9"/>
        <v>360</v>
      </c>
      <c r="I68" s="254"/>
      <c r="J68" s="233"/>
      <c r="K68" s="230"/>
      <c r="L68" s="233"/>
      <c r="M68" s="234"/>
      <c r="N68" s="215"/>
      <c r="O68" s="1419"/>
      <c r="P68" s="1420"/>
      <c r="Q68" s="215"/>
      <c r="R68" s="1419"/>
      <c r="S68" s="1420"/>
      <c r="T68" s="215"/>
      <c r="U68" s="1657"/>
      <c r="V68" s="1658"/>
      <c r="W68" s="210"/>
      <c r="X68" s="1688"/>
      <c r="Y68" s="1689"/>
      <c r="Z68" s="211"/>
      <c r="AA68" s="210"/>
      <c r="AB68" s="212"/>
      <c r="AE68" s="257"/>
      <c r="AW68" s="41"/>
      <c r="AX68" s="41"/>
    </row>
    <row r="69" spans="1:50" s="42" customFormat="1" ht="15.75" hidden="1">
      <c r="A69" s="201" t="s">
        <v>212</v>
      </c>
      <c r="B69" s="654" t="s">
        <v>73</v>
      </c>
      <c r="C69" s="230">
        <v>8</v>
      </c>
      <c r="D69" s="230"/>
      <c r="E69" s="230"/>
      <c r="F69" s="529"/>
      <c r="G69" s="548">
        <v>6</v>
      </c>
      <c r="H69" s="230">
        <f t="shared" si="9"/>
        <v>180</v>
      </c>
      <c r="I69" s="254">
        <v>12</v>
      </c>
      <c r="J69" s="532" t="s">
        <v>135</v>
      </c>
      <c r="K69" s="230"/>
      <c r="L69" s="532" t="s">
        <v>134</v>
      </c>
      <c r="M69" s="234">
        <f>H69-I69</f>
        <v>168</v>
      </c>
      <c r="N69" s="215"/>
      <c r="O69" s="1419"/>
      <c r="P69" s="1420"/>
      <c r="Q69" s="215"/>
      <c r="R69" s="1419"/>
      <c r="S69" s="1420"/>
      <c r="T69" s="215"/>
      <c r="U69" s="1657"/>
      <c r="V69" s="1658"/>
      <c r="W69" s="210"/>
      <c r="X69" s="1688" t="s">
        <v>282</v>
      </c>
      <c r="Y69" s="1689"/>
      <c r="Z69" s="211"/>
      <c r="AA69" s="211"/>
      <c r="AB69" s="214"/>
      <c r="AE69" s="257"/>
      <c r="AF69" s="42">
        <v>4</v>
      </c>
      <c r="AW69" s="41"/>
      <c r="AX69" s="41"/>
    </row>
    <row r="70" spans="1:50" s="42" customFormat="1" ht="15.75" hidden="1">
      <c r="A70" s="201" t="s">
        <v>213</v>
      </c>
      <c r="B70" s="654" t="s">
        <v>55</v>
      </c>
      <c r="C70" s="230"/>
      <c r="D70" s="230">
        <v>9</v>
      </c>
      <c r="E70" s="230"/>
      <c r="F70" s="529"/>
      <c r="G70" s="548">
        <v>6</v>
      </c>
      <c r="H70" s="230">
        <f t="shared" si="9"/>
        <v>180</v>
      </c>
      <c r="I70" s="254">
        <v>12</v>
      </c>
      <c r="J70" s="532" t="s">
        <v>135</v>
      </c>
      <c r="K70" s="230"/>
      <c r="L70" s="532" t="s">
        <v>134</v>
      </c>
      <c r="M70" s="234">
        <f>H70-I70</f>
        <v>168</v>
      </c>
      <c r="N70" s="215"/>
      <c r="O70" s="1419"/>
      <c r="P70" s="1420"/>
      <c r="Q70" s="215"/>
      <c r="R70" s="1419"/>
      <c r="S70" s="1420"/>
      <c r="T70" s="215"/>
      <c r="U70" s="1657"/>
      <c r="V70" s="1658"/>
      <c r="W70" s="210"/>
      <c r="X70" s="1688"/>
      <c r="Y70" s="1689"/>
      <c r="Z70" s="201" t="s">
        <v>282</v>
      </c>
      <c r="AA70" s="210"/>
      <c r="AB70" s="212"/>
      <c r="AE70" s="257"/>
      <c r="AF70" s="42">
        <v>4</v>
      </c>
      <c r="AW70" s="41"/>
      <c r="AX70" s="41"/>
    </row>
    <row r="71" spans="1:50" s="42" customFormat="1" ht="15.75" hidden="1">
      <c r="A71" s="215"/>
      <c r="B71" s="539"/>
      <c r="C71" s="230"/>
      <c r="D71" s="230"/>
      <c r="E71" s="230"/>
      <c r="F71" s="529"/>
      <c r="G71" s="548"/>
      <c r="H71" s="230"/>
      <c r="I71" s="254"/>
      <c r="J71" s="532"/>
      <c r="K71" s="230"/>
      <c r="L71" s="532"/>
      <c r="M71" s="234"/>
      <c r="N71" s="215"/>
      <c r="O71" s="1419"/>
      <c r="P71" s="1420"/>
      <c r="Q71" s="215"/>
      <c r="R71" s="1419"/>
      <c r="S71" s="1420"/>
      <c r="T71" s="215"/>
      <c r="U71" s="1657"/>
      <c r="V71" s="1658"/>
      <c r="W71" s="210"/>
      <c r="X71" s="1688"/>
      <c r="Y71" s="1689"/>
      <c r="Z71" s="201"/>
      <c r="AA71" s="210"/>
      <c r="AB71" s="212"/>
      <c r="AE71" s="257"/>
      <c r="AW71" s="41"/>
      <c r="AX71" s="41"/>
    </row>
    <row r="72" spans="1:50" s="42" customFormat="1" ht="15.75" customHeight="1" hidden="1">
      <c r="A72" s="1683" t="s">
        <v>201</v>
      </c>
      <c r="B72" s="1684"/>
      <c r="C72" s="1684"/>
      <c r="D72" s="1684"/>
      <c r="E72" s="1684"/>
      <c r="F72" s="1684"/>
      <c r="G72" s="1684"/>
      <c r="H72" s="1684"/>
      <c r="I72" s="1684"/>
      <c r="J72" s="1684"/>
      <c r="K72" s="1684"/>
      <c r="L72" s="1684"/>
      <c r="M72" s="1684"/>
      <c r="N72" s="1684"/>
      <c r="O72" s="1684"/>
      <c r="P72" s="1684"/>
      <c r="Q72" s="1684"/>
      <c r="R72" s="1684"/>
      <c r="S72" s="1684"/>
      <c r="T72" s="1684"/>
      <c r="U72" s="1684"/>
      <c r="V72" s="1684"/>
      <c r="W72" s="1684"/>
      <c r="X72" s="1684"/>
      <c r="Y72" s="1684"/>
      <c r="Z72" s="1684"/>
      <c r="AA72" s="1684"/>
      <c r="AB72" s="1685"/>
      <c r="AE72" s="257"/>
      <c r="AW72" s="41"/>
      <c r="AX72" s="41"/>
    </row>
    <row r="73" spans="1:50" s="42" customFormat="1" ht="15.75" hidden="1">
      <c r="A73" s="201"/>
      <c r="B73" s="263"/>
      <c r="C73" s="628"/>
      <c r="D73" s="230"/>
      <c r="E73" s="230"/>
      <c r="F73" s="529"/>
      <c r="G73" s="548"/>
      <c r="H73" s="230"/>
      <c r="I73" s="254"/>
      <c r="J73" s="532"/>
      <c r="K73" s="230"/>
      <c r="L73" s="532"/>
      <c r="M73" s="234"/>
      <c r="N73" s="215"/>
      <c r="O73" s="1419"/>
      <c r="P73" s="1420"/>
      <c r="Q73" s="215"/>
      <c r="R73" s="1419"/>
      <c r="S73" s="1420"/>
      <c r="T73" s="215"/>
      <c r="U73" s="1657"/>
      <c r="V73" s="1658"/>
      <c r="W73" s="210"/>
      <c r="X73" s="1688"/>
      <c r="Y73" s="1689"/>
      <c r="Z73" s="201"/>
      <c r="AA73" s="210"/>
      <c r="AB73" s="212"/>
      <c r="AE73" s="257"/>
      <c r="AW73" s="41"/>
      <c r="AX73" s="41"/>
    </row>
    <row r="74" spans="1:50" s="42" customFormat="1" ht="15.75" hidden="1">
      <c r="A74" s="201" t="s">
        <v>214</v>
      </c>
      <c r="B74" s="656" t="s">
        <v>57</v>
      </c>
      <c r="C74" s="230"/>
      <c r="D74" s="230">
        <v>9</v>
      </c>
      <c r="E74" s="230"/>
      <c r="F74" s="219"/>
      <c r="G74" s="548">
        <v>4</v>
      </c>
      <c r="H74" s="230">
        <f>30*G74</f>
        <v>120</v>
      </c>
      <c r="I74" s="254">
        <v>8</v>
      </c>
      <c r="J74" s="233">
        <v>4</v>
      </c>
      <c r="K74" s="230">
        <v>4</v>
      </c>
      <c r="L74" s="233">
        <v>0</v>
      </c>
      <c r="M74" s="234">
        <f>H74-I74</f>
        <v>112</v>
      </c>
      <c r="N74" s="215"/>
      <c r="O74" s="1419"/>
      <c r="P74" s="1420"/>
      <c r="Q74" s="215"/>
      <c r="R74" s="1419"/>
      <c r="S74" s="1420"/>
      <c r="T74" s="215"/>
      <c r="U74" s="1657"/>
      <c r="V74" s="1658"/>
      <c r="W74" s="201"/>
      <c r="X74" s="1688"/>
      <c r="Y74" s="1689"/>
      <c r="Z74" s="201" t="s">
        <v>135</v>
      </c>
      <c r="AA74" s="41"/>
      <c r="AB74" s="222"/>
      <c r="AE74" s="257"/>
      <c r="AW74" s="41"/>
      <c r="AX74" s="41"/>
    </row>
    <row r="75" spans="1:50" s="42" customFormat="1" ht="15.75" hidden="1">
      <c r="A75" s="201"/>
      <c r="B75" s="263"/>
      <c r="C75" s="628"/>
      <c r="D75" s="230"/>
      <c r="E75" s="230"/>
      <c r="F75" s="529"/>
      <c r="G75" s="548"/>
      <c r="H75" s="230"/>
      <c r="I75" s="254"/>
      <c r="J75" s="233"/>
      <c r="K75" s="230"/>
      <c r="L75" s="233"/>
      <c r="M75" s="234"/>
      <c r="N75" s="215"/>
      <c r="O75" s="1419"/>
      <c r="P75" s="1420"/>
      <c r="Q75" s="215"/>
      <c r="R75" s="1419"/>
      <c r="S75" s="1420"/>
      <c r="T75" s="215"/>
      <c r="U75" s="1657"/>
      <c r="V75" s="1658"/>
      <c r="W75" s="210"/>
      <c r="X75" s="1688"/>
      <c r="Y75" s="1689"/>
      <c r="Z75" s="211"/>
      <c r="AA75" s="210"/>
      <c r="AB75" s="212"/>
      <c r="AE75" s="257"/>
      <c r="AW75" s="41"/>
      <c r="AX75" s="41"/>
    </row>
    <row r="76" spans="1:256" s="41" customFormat="1" ht="30.75" hidden="1">
      <c r="A76" s="201" t="s">
        <v>215</v>
      </c>
      <c r="B76" s="521" t="s">
        <v>142</v>
      </c>
      <c r="C76" s="230"/>
      <c r="D76" s="230">
        <v>9</v>
      </c>
      <c r="E76" s="230"/>
      <c r="F76" s="219"/>
      <c r="G76" s="548">
        <v>4</v>
      </c>
      <c r="H76" s="230">
        <f>G76*30</f>
        <v>120</v>
      </c>
      <c r="I76" s="230">
        <v>8</v>
      </c>
      <c r="J76" s="233">
        <v>8</v>
      </c>
      <c r="K76" s="230"/>
      <c r="L76" s="233"/>
      <c r="M76" s="234">
        <f>H76-I76</f>
        <v>112</v>
      </c>
      <c r="N76" s="215"/>
      <c r="O76" s="1419"/>
      <c r="P76" s="1420"/>
      <c r="Q76" s="215"/>
      <c r="R76" s="1419"/>
      <c r="S76" s="1420"/>
      <c r="T76" s="215"/>
      <c r="U76" s="1657"/>
      <c r="V76" s="1658"/>
      <c r="W76" s="201"/>
      <c r="X76" s="1688"/>
      <c r="Y76" s="1689"/>
      <c r="Z76" s="201" t="s">
        <v>135</v>
      </c>
      <c r="AA76" s="221"/>
      <c r="AB76" s="222"/>
      <c r="AC76" s="200"/>
      <c r="AE76" s="258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41" customFormat="1" ht="15.75" hidden="1">
      <c r="A77" s="201" t="s">
        <v>216</v>
      </c>
      <c r="B77" s="654" t="s">
        <v>76</v>
      </c>
      <c r="C77" s="230"/>
      <c r="D77" s="230">
        <v>10</v>
      </c>
      <c r="E77" s="230"/>
      <c r="F77" s="219"/>
      <c r="G77" s="548">
        <v>5</v>
      </c>
      <c r="H77" s="230">
        <f>G77*30</f>
        <v>150</v>
      </c>
      <c r="I77" s="230">
        <v>12</v>
      </c>
      <c r="J77" s="233">
        <v>12</v>
      </c>
      <c r="K77" s="230"/>
      <c r="L77" s="233">
        <v>0</v>
      </c>
      <c r="M77" s="234">
        <f>H77-I77</f>
        <v>138</v>
      </c>
      <c r="N77" s="215"/>
      <c r="O77" s="1419"/>
      <c r="P77" s="1420"/>
      <c r="Q77" s="215"/>
      <c r="R77" s="1419"/>
      <c r="S77" s="1420"/>
      <c r="T77" s="215"/>
      <c r="U77" s="1657"/>
      <c r="V77" s="1658"/>
      <c r="W77" s="201"/>
      <c r="X77" s="1688"/>
      <c r="Y77" s="1689"/>
      <c r="AA77" s="201" t="s">
        <v>282</v>
      </c>
      <c r="AB77" s="222"/>
      <c r="AC77" s="200"/>
      <c r="AE77" s="258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s="41" customFormat="1" ht="15.75" customHeight="1" hidden="1">
      <c r="A78" s="1683" t="s">
        <v>224</v>
      </c>
      <c r="B78" s="1684"/>
      <c r="C78" s="1684"/>
      <c r="D78" s="1684"/>
      <c r="E78" s="1684"/>
      <c r="F78" s="1684"/>
      <c r="G78" s="1684"/>
      <c r="H78" s="1684"/>
      <c r="I78" s="1684"/>
      <c r="J78" s="1684"/>
      <c r="K78" s="1684"/>
      <c r="L78" s="1684"/>
      <c r="M78" s="1684"/>
      <c r="N78" s="1684"/>
      <c r="O78" s="1684"/>
      <c r="P78" s="1684"/>
      <c r="Q78" s="1684"/>
      <c r="R78" s="1684"/>
      <c r="S78" s="1684"/>
      <c r="T78" s="1684"/>
      <c r="U78" s="1684"/>
      <c r="V78" s="1684"/>
      <c r="W78" s="1684"/>
      <c r="X78" s="1684"/>
      <c r="Y78" s="1684"/>
      <c r="Z78" s="1684"/>
      <c r="AA78" s="1684"/>
      <c r="AB78" s="1685"/>
      <c r="AC78" s="200"/>
      <c r="AE78" s="258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41" customFormat="1" ht="30.75" hidden="1">
      <c r="A79" s="201" t="s">
        <v>216</v>
      </c>
      <c r="B79" s="272" t="s">
        <v>202</v>
      </c>
      <c r="C79" s="523"/>
      <c r="D79" s="523">
        <v>9</v>
      </c>
      <c r="E79" s="523"/>
      <c r="F79" s="265"/>
      <c r="G79" s="549">
        <v>13</v>
      </c>
      <c r="H79" s="523">
        <f>G79*30</f>
        <v>390</v>
      </c>
      <c r="I79" s="523">
        <v>8</v>
      </c>
      <c r="J79" s="657">
        <v>8</v>
      </c>
      <c r="K79" s="523"/>
      <c r="L79" s="657"/>
      <c r="M79" s="234">
        <f>H79-I79</f>
        <v>382</v>
      </c>
      <c r="N79" s="179"/>
      <c r="O79" s="1419"/>
      <c r="P79" s="1420"/>
      <c r="Q79" s="179"/>
      <c r="R79" s="1419"/>
      <c r="S79" s="1420"/>
      <c r="T79" s="179"/>
      <c r="U79" s="1657"/>
      <c r="V79" s="1658"/>
      <c r="W79" s="303"/>
      <c r="X79" s="1688"/>
      <c r="Y79" s="1689"/>
      <c r="Z79" s="210" t="s">
        <v>135</v>
      </c>
      <c r="AA79" s="304"/>
      <c r="AB79" s="305"/>
      <c r="AC79" s="200"/>
      <c r="AE79" s="258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s="41" customFormat="1" ht="16.5" hidden="1" thickBot="1">
      <c r="A80" s="223"/>
      <c r="B80" s="658"/>
      <c r="C80" s="659"/>
      <c r="D80" s="659"/>
      <c r="E80" s="659"/>
      <c r="F80" s="226"/>
      <c r="G80" s="660"/>
      <c r="H80" s="659"/>
      <c r="I80" s="659"/>
      <c r="J80" s="661"/>
      <c r="K80" s="659"/>
      <c r="L80" s="661"/>
      <c r="M80" s="662"/>
      <c r="N80" s="663"/>
      <c r="O80" s="1690"/>
      <c r="P80" s="1691"/>
      <c r="Q80" s="663"/>
      <c r="R80" s="1690"/>
      <c r="S80" s="1691"/>
      <c r="T80" s="663"/>
      <c r="U80" s="1692"/>
      <c r="V80" s="1693"/>
      <c r="W80" s="311"/>
      <c r="X80" s="1694"/>
      <c r="Y80" s="1695"/>
      <c r="Z80" s="312"/>
      <c r="AA80" s="311"/>
      <c r="AB80" s="313"/>
      <c r="AC80" s="273"/>
      <c r="AD80" s="274"/>
      <c r="AE80" s="275"/>
      <c r="AF80" s="276"/>
      <c r="AG80" s="42">
        <v>24</v>
      </c>
      <c r="AH80" s="42">
        <v>2</v>
      </c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s="41" customFormat="1" ht="15.75" hidden="1" thickBot="1">
      <c r="A81" s="1705" t="s">
        <v>169</v>
      </c>
      <c r="B81" s="1706"/>
      <c r="C81" s="227"/>
      <c r="D81" s="227"/>
      <c r="E81" s="227"/>
      <c r="F81" s="228"/>
      <c r="G81" s="664">
        <f>G58+G59+G60+G65+G68+G74+G76+G77</f>
        <v>64.5</v>
      </c>
      <c r="H81" s="664">
        <f>H58+H59+H60+H65+H68+H74+H76+H77</f>
        <v>1935</v>
      </c>
      <c r="I81" s="665">
        <f>I58+I59+I61+I62+I63+I64+I66+I67+I69+I70+I74+I76+I77</f>
        <v>158</v>
      </c>
      <c r="J81" s="666">
        <f>'вспом расчет'!J96</f>
        <v>124</v>
      </c>
      <c r="K81" s="666">
        <f>'вспом расчет'!K96</f>
        <v>16</v>
      </c>
      <c r="L81" s="666">
        <f>'вспом расчет'!L96</f>
        <v>18</v>
      </c>
      <c r="M81" s="665">
        <f>M58+M59+M61+M62+M63+M64+M66+M67+M69+M70+M74+M76+M77</f>
        <v>1777</v>
      </c>
      <c r="N81" s="667"/>
      <c r="O81" s="1707"/>
      <c r="P81" s="1708"/>
      <c r="Q81" s="667"/>
      <c r="R81" s="1707"/>
      <c r="S81" s="1708"/>
      <c r="T81" s="667"/>
      <c r="U81" s="1709"/>
      <c r="V81" s="1710"/>
      <c r="W81" s="318" t="s">
        <v>295</v>
      </c>
      <c r="X81" s="1696" t="s">
        <v>296</v>
      </c>
      <c r="Y81" s="1697"/>
      <c r="Z81" s="318" t="s">
        <v>297</v>
      </c>
      <c r="AA81" s="318" t="s">
        <v>297</v>
      </c>
      <c r="AB81" s="319"/>
      <c r="AC81" s="274"/>
      <c r="AD81" s="274"/>
      <c r="AE81" s="275"/>
      <c r="AF81" s="276"/>
      <c r="AG81" s="42">
        <v>36</v>
      </c>
      <c r="AH81" s="42">
        <v>4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50" s="55" customFormat="1" ht="17.25" customHeight="1" hidden="1" thickBot="1">
      <c r="A82" s="556"/>
      <c r="B82" s="557"/>
      <c r="C82" s="558"/>
      <c r="D82" s="559"/>
      <c r="E82" s="559"/>
      <c r="F82" s="560"/>
      <c r="G82" s="561"/>
      <c r="H82" s="561"/>
      <c r="I82" s="562"/>
      <c r="J82" s="562"/>
      <c r="K82" s="561"/>
      <c r="L82" s="562"/>
      <c r="M82" s="563"/>
      <c r="N82" s="559"/>
      <c r="O82" s="559"/>
      <c r="P82" s="559"/>
      <c r="Q82" s="559"/>
      <c r="R82" s="559"/>
      <c r="S82" s="558"/>
      <c r="T82" s="559"/>
      <c r="U82" s="559"/>
      <c r="V82" s="564"/>
      <c r="W82" s="564"/>
      <c r="X82" s="564"/>
      <c r="Y82" s="564"/>
      <c r="Z82" s="564"/>
      <c r="AA82" s="564"/>
      <c r="AB82" s="193"/>
      <c r="AE82" s="259"/>
      <c r="AG82" s="55">
        <v>40</v>
      </c>
      <c r="AH82" s="55">
        <v>6</v>
      </c>
      <c r="AW82" s="485"/>
      <c r="AX82" s="485"/>
    </row>
    <row r="83" spans="1:50" s="55" customFormat="1" ht="17.25" customHeight="1" hidden="1" thickBot="1">
      <c r="A83" s="1698" t="s">
        <v>86</v>
      </c>
      <c r="B83" s="1699"/>
      <c r="C83" s="1699"/>
      <c r="D83" s="1699"/>
      <c r="E83" s="1699"/>
      <c r="F83" s="1700"/>
      <c r="G83" s="147" t="e">
        <f aca="true" t="shared" si="10" ref="G83:M83">G81+G52</f>
        <v>#REF!</v>
      </c>
      <c r="H83" s="148" t="e">
        <f t="shared" si="10"/>
        <v>#REF!</v>
      </c>
      <c r="I83" s="148">
        <f t="shared" si="10"/>
        <v>226</v>
      </c>
      <c r="J83" s="148">
        <f t="shared" si="10"/>
        <v>214</v>
      </c>
      <c r="K83" s="148">
        <f t="shared" si="10"/>
        <v>16</v>
      </c>
      <c r="L83" s="148">
        <f t="shared" si="10"/>
        <v>66</v>
      </c>
      <c r="M83" s="148">
        <f t="shared" si="10"/>
        <v>2409</v>
      </c>
      <c r="N83" s="144"/>
      <c r="O83" s="1701"/>
      <c r="P83" s="1702"/>
      <c r="Q83" s="144"/>
      <c r="R83" s="1701"/>
      <c r="S83" s="1702"/>
      <c r="T83" s="144"/>
      <c r="U83" s="1701"/>
      <c r="V83" s="1702"/>
      <c r="W83" s="145"/>
      <c r="X83" s="1703"/>
      <c r="Y83" s="1704"/>
      <c r="Z83" s="145"/>
      <c r="AA83" s="145"/>
      <c r="AB83" s="146"/>
      <c r="AC83" s="64"/>
      <c r="AE83" s="259"/>
      <c r="AG83" s="55">
        <v>40</v>
      </c>
      <c r="AH83" s="55">
        <v>6</v>
      </c>
      <c r="AW83" s="485"/>
      <c r="AX83" s="485"/>
    </row>
    <row r="84" spans="1:50" s="55" customFormat="1" ht="17.25" customHeight="1" hidden="1" thickBot="1">
      <c r="A84" s="72"/>
      <c r="B84" s="565"/>
      <c r="C84" s="566"/>
      <c r="D84" s="566"/>
      <c r="E84" s="566"/>
      <c r="F84" s="566"/>
      <c r="G84" s="170"/>
      <c r="H84" s="171"/>
      <c r="I84" s="171"/>
      <c r="J84" s="171"/>
      <c r="K84" s="67"/>
      <c r="L84" s="171"/>
      <c r="M84" s="171"/>
      <c r="N84" s="66"/>
      <c r="O84" s="66"/>
      <c r="P84" s="66"/>
      <c r="Q84" s="66"/>
      <c r="R84" s="66"/>
      <c r="S84" s="65"/>
      <c r="T84" s="66"/>
      <c r="U84" s="66"/>
      <c r="V84" s="63"/>
      <c r="W84" s="63"/>
      <c r="X84" s="63"/>
      <c r="Y84" s="63"/>
      <c r="Z84" s="63"/>
      <c r="AA84" s="63"/>
      <c r="AB84" s="71"/>
      <c r="AC84" s="64"/>
      <c r="AE84" s="259"/>
      <c r="AI84" s="38" t="s">
        <v>299</v>
      </c>
      <c r="AJ84" s="464">
        <f>AJ12+AJ25+AJ46+AJ58</f>
        <v>40</v>
      </c>
      <c r="AW84" s="485"/>
      <c r="AX84" s="485"/>
    </row>
    <row r="85" spans="1:50" s="55" customFormat="1" ht="17.25" customHeight="1" hidden="1" thickBot="1">
      <c r="A85" s="348" t="s">
        <v>217</v>
      </c>
      <c r="B85" s="668"/>
      <c r="C85" s="668"/>
      <c r="D85" s="668"/>
      <c r="E85" s="668"/>
      <c r="F85" s="668"/>
      <c r="G85" s="668"/>
      <c r="H85" s="668"/>
      <c r="I85" s="668"/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288"/>
      <c r="W85" s="288"/>
      <c r="X85" s="288"/>
      <c r="Y85" s="288"/>
      <c r="Z85" s="288"/>
      <c r="AA85" s="288"/>
      <c r="AB85" s="289"/>
      <c r="AC85" s="64"/>
      <c r="AE85" s="259"/>
      <c r="AG85" s="55">
        <f>64*30</f>
        <v>1920</v>
      </c>
      <c r="AI85" s="38" t="s">
        <v>300</v>
      </c>
      <c r="AJ85" s="464">
        <f>AJ13+AJ26+AJ47+AJ59</f>
        <v>35.5</v>
      </c>
      <c r="AW85" s="485"/>
      <c r="AX85" s="485"/>
    </row>
    <row r="86" spans="1:50" s="55" customFormat="1" ht="17.25" customHeight="1" hidden="1" thickBot="1">
      <c r="A86" s="179" t="s">
        <v>157</v>
      </c>
      <c r="B86" s="78" t="s">
        <v>22</v>
      </c>
      <c r="C86" s="657"/>
      <c r="D86" s="525" t="s">
        <v>253</v>
      </c>
      <c r="E86" s="525"/>
      <c r="F86" s="76"/>
      <c r="G86" s="150">
        <v>16.5</v>
      </c>
      <c r="H86" s="633">
        <f>G86*30</f>
        <v>495</v>
      </c>
      <c r="I86" s="633"/>
      <c r="J86" s="633"/>
      <c r="K86" s="657"/>
      <c r="L86" s="657"/>
      <c r="M86" s="669"/>
      <c r="N86" s="524"/>
      <c r="O86" s="670"/>
      <c r="P86" s="671"/>
      <c r="Q86" s="524"/>
      <c r="R86" s="670"/>
      <c r="S86" s="671"/>
      <c r="T86" s="524"/>
      <c r="U86" s="1711"/>
      <c r="V86" s="1712"/>
      <c r="W86" s="75"/>
      <c r="X86" s="1713"/>
      <c r="Y86" s="1714"/>
      <c r="Z86" s="76"/>
      <c r="AA86" s="76"/>
      <c r="AB86" s="76"/>
      <c r="AC86" s="64"/>
      <c r="AE86" s="259"/>
      <c r="AI86" s="38" t="s">
        <v>301</v>
      </c>
      <c r="AJ86" s="464">
        <f>AJ14+AJ27+AJ48+AJ60</f>
        <v>11</v>
      </c>
      <c r="AW86" s="485"/>
      <c r="AX86" s="485"/>
    </row>
    <row r="87" spans="1:50" s="55" customFormat="1" ht="17.25" customHeight="1" hidden="1" thickBot="1">
      <c r="A87" s="1715" t="s">
        <v>38</v>
      </c>
      <c r="B87" s="1716"/>
      <c r="C87" s="1716"/>
      <c r="D87" s="1716"/>
      <c r="E87" s="1716"/>
      <c r="F87" s="1717"/>
      <c r="G87" s="143">
        <f>G86</f>
        <v>16.5</v>
      </c>
      <c r="H87" s="151">
        <f>SUM(H86:H86)</f>
        <v>495</v>
      </c>
      <c r="I87" s="158"/>
      <c r="J87" s="158"/>
      <c r="K87" s="158"/>
      <c r="L87" s="158"/>
      <c r="M87" s="158"/>
      <c r="N87" s="158"/>
      <c r="O87" s="1718"/>
      <c r="P87" s="1719"/>
      <c r="Q87" s="158"/>
      <c r="R87" s="1718"/>
      <c r="S87" s="1719"/>
      <c r="T87" s="158"/>
      <c r="U87" s="1718"/>
      <c r="V87" s="1719"/>
      <c r="W87" s="158"/>
      <c r="X87" s="1718"/>
      <c r="Y87" s="1719"/>
      <c r="Z87" s="158"/>
      <c r="AA87" s="158"/>
      <c r="AB87" s="158"/>
      <c r="AC87" s="64"/>
      <c r="AE87" s="259"/>
      <c r="AI87" s="38" t="s">
        <v>302</v>
      </c>
      <c r="AJ87" s="464" t="e">
        <f>#REF!+AJ28+#REF!+AJ61</f>
        <v>#REF!</v>
      </c>
      <c r="AW87" s="485"/>
      <c r="AX87" s="485"/>
    </row>
    <row r="88" spans="1:50" s="55" customFormat="1" ht="17.25" customHeight="1" hidden="1" thickBot="1">
      <c r="A88" s="1720" t="s">
        <v>170</v>
      </c>
      <c r="B88" s="1721"/>
      <c r="C88" s="1721"/>
      <c r="D88" s="1721"/>
      <c r="E88" s="1721"/>
      <c r="F88" s="1721"/>
      <c r="G88" s="1721"/>
      <c r="H88" s="1721"/>
      <c r="I88" s="1721"/>
      <c r="J88" s="1721"/>
      <c r="K88" s="1721"/>
      <c r="L88" s="1721"/>
      <c r="M88" s="1721"/>
      <c r="N88" s="1721"/>
      <c r="O88" s="1721"/>
      <c r="P88" s="1721"/>
      <c r="Q88" s="1721"/>
      <c r="R88" s="1721"/>
      <c r="S88" s="1721"/>
      <c r="T88" s="1721"/>
      <c r="U88" s="1721"/>
      <c r="V88" s="1721"/>
      <c r="W88" s="1721"/>
      <c r="X88" s="1721"/>
      <c r="Y88" s="1721"/>
      <c r="Z88" s="1721"/>
      <c r="AA88" s="1721"/>
      <c r="AB88" s="1722"/>
      <c r="AC88" s="64"/>
      <c r="AE88" s="259"/>
      <c r="AI88" s="38" t="s">
        <v>303</v>
      </c>
      <c r="AJ88" s="464" t="e">
        <f>AJ15+AJ29+#REF!+AJ62</f>
        <v>#REF!</v>
      </c>
      <c r="AW88" s="485"/>
      <c r="AX88" s="485"/>
    </row>
    <row r="89" spans="1:50" s="55" customFormat="1" ht="17.25" customHeight="1" hidden="1" thickBot="1">
      <c r="A89" s="180" t="s">
        <v>158</v>
      </c>
      <c r="B89" s="672" t="s">
        <v>82</v>
      </c>
      <c r="C89" s="673" t="s">
        <v>253</v>
      </c>
      <c r="D89" s="674"/>
      <c r="E89" s="674"/>
      <c r="F89" s="84"/>
      <c r="G89" s="159">
        <v>3</v>
      </c>
      <c r="H89" s="675">
        <f>G89*30</f>
        <v>90</v>
      </c>
      <c r="I89" s="674"/>
      <c r="J89" s="674"/>
      <c r="K89" s="674"/>
      <c r="L89" s="674"/>
      <c r="M89" s="674"/>
      <c r="N89" s="85"/>
      <c r="O89" s="1723"/>
      <c r="P89" s="1724"/>
      <c r="Q89" s="86"/>
      <c r="R89" s="1528"/>
      <c r="S89" s="1529"/>
      <c r="T89" s="86"/>
      <c r="U89" s="1528"/>
      <c r="V89" s="1529"/>
      <c r="W89" s="86"/>
      <c r="X89" s="1528"/>
      <c r="Y89" s="1529"/>
      <c r="Z89" s="87"/>
      <c r="AA89" s="87"/>
      <c r="AB89" s="87"/>
      <c r="AC89" s="64"/>
      <c r="AE89" s="259"/>
      <c r="AI89" s="55" t="s">
        <v>304</v>
      </c>
      <c r="AJ89" s="464">
        <f>G87+G90</f>
        <v>19.5</v>
      </c>
      <c r="AW89" s="485"/>
      <c r="AX89" s="485"/>
    </row>
    <row r="90" spans="1:50" s="55" customFormat="1" ht="17.25" customHeight="1" hidden="1" thickBot="1">
      <c r="A90" s="1725" t="s">
        <v>38</v>
      </c>
      <c r="B90" s="1726"/>
      <c r="C90" s="1726"/>
      <c r="D90" s="1726"/>
      <c r="E90" s="1726"/>
      <c r="F90" s="1727"/>
      <c r="G90" s="143">
        <v>3</v>
      </c>
      <c r="H90" s="675">
        <f>G90*30</f>
        <v>90</v>
      </c>
      <c r="I90" s="157"/>
      <c r="J90" s="157"/>
      <c r="K90" s="157"/>
      <c r="L90" s="157"/>
      <c r="M90" s="157"/>
      <c r="N90" s="155"/>
      <c r="O90" s="1723"/>
      <c r="P90" s="1724"/>
      <c r="Q90" s="156"/>
      <c r="R90" s="1528"/>
      <c r="S90" s="1529"/>
      <c r="T90" s="156"/>
      <c r="U90" s="1528"/>
      <c r="V90" s="1529"/>
      <c r="W90" s="156"/>
      <c r="X90" s="1528"/>
      <c r="Y90" s="1529"/>
      <c r="Z90" s="149"/>
      <c r="AA90" s="149"/>
      <c r="AB90" s="149"/>
      <c r="AC90" s="64"/>
      <c r="AE90" s="259"/>
      <c r="AJ90" s="464" t="e">
        <f>SUM(AJ84:AJ89)</f>
        <v>#REF!</v>
      </c>
      <c r="AW90" s="485"/>
      <c r="AX90" s="485"/>
    </row>
    <row r="91" spans="1:50" s="55" customFormat="1" ht="17.25" customHeight="1" hidden="1">
      <c r="A91" s="72"/>
      <c r="B91" s="565"/>
      <c r="C91" s="566"/>
      <c r="D91" s="566"/>
      <c r="E91" s="566"/>
      <c r="F91" s="566"/>
      <c r="G91" s="170"/>
      <c r="H91" s="171"/>
      <c r="I91" s="171"/>
      <c r="J91" s="171"/>
      <c r="K91" s="67"/>
      <c r="L91" s="171"/>
      <c r="M91" s="171"/>
      <c r="N91" s="66"/>
      <c r="O91" s="66"/>
      <c r="P91" s="66"/>
      <c r="Q91" s="66"/>
      <c r="R91" s="66"/>
      <c r="S91" s="65"/>
      <c r="T91" s="66"/>
      <c r="U91" s="66"/>
      <c r="V91" s="63"/>
      <c r="W91" s="63"/>
      <c r="X91" s="63"/>
      <c r="Y91" s="63"/>
      <c r="Z91" s="63"/>
      <c r="AA91" s="63"/>
      <c r="AB91" s="71"/>
      <c r="AC91" s="64"/>
      <c r="AE91" s="259"/>
      <c r="AW91" s="485"/>
      <c r="AX91" s="485"/>
    </row>
    <row r="92" spans="1:50" s="55" customFormat="1" ht="12" customHeight="1" hidden="1">
      <c r="A92" s="72"/>
      <c r="B92" s="676"/>
      <c r="C92" s="65"/>
      <c r="D92" s="66"/>
      <c r="E92" s="66"/>
      <c r="F92" s="59"/>
      <c r="G92" s="67"/>
      <c r="H92" s="67"/>
      <c r="I92" s="677"/>
      <c r="J92" s="677"/>
      <c r="K92" s="67"/>
      <c r="L92" s="677"/>
      <c r="M92" s="678"/>
      <c r="N92" s="66"/>
      <c r="O92" s="66"/>
      <c r="P92" s="66"/>
      <c r="Q92" s="66"/>
      <c r="R92" s="66"/>
      <c r="S92" s="65"/>
      <c r="T92" s="66"/>
      <c r="U92" s="66"/>
      <c r="V92" s="63"/>
      <c r="W92" s="63"/>
      <c r="X92" s="63"/>
      <c r="Y92" s="63"/>
      <c r="Z92" s="63"/>
      <c r="AA92" s="63"/>
      <c r="AB92" s="71"/>
      <c r="AE92" s="259"/>
      <c r="AW92" s="485"/>
      <c r="AX92" s="485"/>
    </row>
    <row r="93" spans="1:50" s="709" customFormat="1" ht="18.75" customHeight="1" hidden="1">
      <c r="A93" s="179" t="s">
        <v>366</v>
      </c>
      <c r="B93" s="202" t="s">
        <v>354</v>
      </c>
      <c r="C93" s="230"/>
      <c r="D93" s="215" t="s">
        <v>143</v>
      </c>
      <c r="E93" s="215"/>
      <c r="F93" s="732"/>
      <c r="G93" s="530">
        <v>3.5</v>
      </c>
      <c r="H93" s="530">
        <v>105</v>
      </c>
      <c r="I93" s="733" t="s">
        <v>347</v>
      </c>
      <c r="J93" s="733" t="s">
        <v>134</v>
      </c>
      <c r="K93" s="530"/>
      <c r="L93" s="733" t="s">
        <v>227</v>
      </c>
      <c r="M93" s="734">
        <v>99</v>
      </c>
      <c r="N93" s="215"/>
      <c r="O93" s="1519" t="s">
        <v>136</v>
      </c>
      <c r="P93" s="1519"/>
      <c r="Q93" s="215"/>
      <c r="R93" s="1519"/>
      <c r="S93" s="1519"/>
      <c r="T93" s="703"/>
      <c r="U93" s="1653"/>
      <c r="V93" s="1654"/>
      <c r="W93" s="735"/>
      <c r="X93" s="1728"/>
      <c r="Y93" s="1729"/>
      <c r="Z93" s="735"/>
      <c r="AA93" s="735"/>
      <c r="AB93" s="711"/>
      <c r="AE93" s="710"/>
      <c r="AW93" s="726"/>
      <c r="AX93" s="726"/>
    </row>
    <row r="94" spans="1:27" s="711" customFormat="1" ht="18.75" customHeight="1" hidden="1">
      <c r="A94" s="215"/>
      <c r="B94" s="344" t="s">
        <v>367</v>
      </c>
      <c r="C94" s="230"/>
      <c r="D94" s="215"/>
      <c r="E94" s="215"/>
      <c r="F94" s="732"/>
      <c r="G94" s="736">
        <f>G47+G48+G50+G51+G93</f>
        <v>20</v>
      </c>
      <c r="H94" s="736">
        <f>H47+H48+H50+H51+H93</f>
        <v>600</v>
      </c>
      <c r="I94" s="736">
        <f>I47+I48+I50+I51+I93</f>
        <v>54</v>
      </c>
      <c r="J94" s="733" t="s">
        <v>368</v>
      </c>
      <c r="K94" s="530">
        <v>6</v>
      </c>
      <c r="L94" s="733" t="s">
        <v>369</v>
      </c>
      <c r="M94" s="736">
        <f>M47+M48+M50+M51+M93</f>
        <v>526</v>
      </c>
      <c r="N94" s="215"/>
      <c r="O94" s="1419" t="s">
        <v>136</v>
      </c>
      <c r="P94" s="1420"/>
      <c r="Q94" s="215" t="s">
        <v>286</v>
      </c>
      <c r="R94" s="1419" t="s">
        <v>295</v>
      </c>
      <c r="S94" s="1420"/>
      <c r="T94" s="703" t="s">
        <v>135</v>
      </c>
      <c r="U94" s="1653"/>
      <c r="V94" s="1654"/>
      <c r="W94" s="735"/>
      <c r="X94" s="1728"/>
      <c r="Y94" s="1729"/>
      <c r="Z94" s="735"/>
      <c r="AA94" s="735"/>
    </row>
    <row r="95" spans="1:50" s="55" customFormat="1" ht="17.25" customHeight="1" hidden="1" thickBot="1">
      <c r="A95" s="1586" t="s">
        <v>306</v>
      </c>
      <c r="B95" s="1587"/>
      <c r="C95" s="1587"/>
      <c r="D95" s="1587"/>
      <c r="E95" s="1587"/>
      <c r="F95" s="1588"/>
      <c r="G95" s="727"/>
      <c r="H95" s="727"/>
      <c r="I95" s="727"/>
      <c r="J95" s="727"/>
      <c r="K95" s="727"/>
      <c r="L95" s="727"/>
      <c r="M95" s="727"/>
      <c r="N95" s="728"/>
      <c r="O95" s="1734"/>
      <c r="P95" s="1735"/>
      <c r="Q95" s="728"/>
      <c r="R95" s="1734"/>
      <c r="S95" s="1735"/>
      <c r="T95" s="728"/>
      <c r="U95" s="1736"/>
      <c r="V95" s="1737"/>
      <c r="W95" s="729"/>
      <c r="X95" s="1730"/>
      <c r="Y95" s="1731"/>
      <c r="Z95" s="729"/>
      <c r="AA95" s="729"/>
      <c r="AB95" s="730"/>
      <c r="AE95" s="259"/>
      <c r="AW95" s="731"/>
      <c r="AX95" s="731"/>
    </row>
    <row r="96" spans="1:50" s="38" customFormat="1" ht="15" hidden="1">
      <c r="A96" s="1589" t="s">
        <v>32</v>
      </c>
      <c r="B96" s="1589"/>
      <c r="C96" s="1589"/>
      <c r="D96" s="1589"/>
      <c r="E96" s="1589"/>
      <c r="F96" s="1589"/>
      <c r="G96" s="1589"/>
      <c r="H96" s="1589"/>
      <c r="I96" s="1589"/>
      <c r="J96" s="1589"/>
      <c r="K96" s="1589"/>
      <c r="L96" s="1589"/>
      <c r="M96" s="1589"/>
      <c r="N96" s="679" t="s">
        <v>352</v>
      </c>
      <c r="O96" s="1475" t="s">
        <v>363</v>
      </c>
      <c r="P96" s="1476"/>
      <c r="Q96" s="680" t="s">
        <v>364</v>
      </c>
      <c r="R96" s="1475" t="s">
        <v>365</v>
      </c>
      <c r="S96" s="1476"/>
      <c r="T96" s="680"/>
      <c r="U96" s="1732"/>
      <c r="V96" s="1733"/>
      <c r="W96" s="296"/>
      <c r="X96" s="1732"/>
      <c r="Y96" s="1733"/>
      <c r="Z96" s="296"/>
      <c r="AA96" s="296"/>
      <c r="AB96" s="297"/>
      <c r="AE96" s="256"/>
      <c r="AW96" s="39"/>
      <c r="AX96" s="39"/>
    </row>
    <row r="97" spans="1:50" s="42" customFormat="1" ht="15" hidden="1">
      <c r="A97" s="1582" t="s">
        <v>33</v>
      </c>
      <c r="B97" s="1582"/>
      <c r="C97" s="1582"/>
      <c r="D97" s="1582"/>
      <c r="E97" s="1582"/>
      <c r="F97" s="1582"/>
      <c r="G97" s="1582"/>
      <c r="H97" s="1582"/>
      <c r="I97" s="1582"/>
      <c r="J97" s="1582"/>
      <c r="K97" s="1582"/>
      <c r="L97" s="1582"/>
      <c r="M97" s="1582"/>
      <c r="N97" s="197">
        <v>2</v>
      </c>
      <c r="O97" s="1477">
        <f>AM98</f>
        <v>4</v>
      </c>
      <c r="P97" s="1478"/>
      <c r="Q97" s="681">
        <v>2</v>
      </c>
      <c r="R97" s="1477">
        <f>AO98</f>
        <v>4</v>
      </c>
      <c r="S97" s="1478"/>
      <c r="T97" s="681"/>
      <c r="U97" s="1738"/>
      <c r="V97" s="1739"/>
      <c r="W97" s="299"/>
      <c r="X97" s="1738"/>
      <c r="Y97" s="1739"/>
      <c r="Z97" s="299"/>
      <c r="AA97" s="299"/>
      <c r="AB97" s="299"/>
      <c r="AE97" s="257"/>
      <c r="AK97" s="39"/>
      <c r="AL97" s="39">
        <v>1</v>
      </c>
      <c r="AM97" s="39">
        <v>2</v>
      </c>
      <c r="AN97" s="39">
        <v>3</v>
      </c>
      <c r="AO97" s="39">
        <v>4</v>
      </c>
      <c r="AP97" s="39">
        <v>5</v>
      </c>
      <c r="AQ97" s="39">
        <v>6</v>
      </c>
      <c r="AR97" s="39">
        <v>7</v>
      </c>
      <c r="AS97" s="39">
        <v>8</v>
      </c>
      <c r="AT97" s="39">
        <v>9</v>
      </c>
      <c r="AU97" s="39">
        <v>10</v>
      </c>
      <c r="AW97" s="41"/>
      <c r="AX97" s="41"/>
    </row>
    <row r="98" spans="1:50" s="42" customFormat="1" ht="15" hidden="1">
      <c r="A98" s="1582" t="s">
        <v>34</v>
      </c>
      <c r="B98" s="1582"/>
      <c r="C98" s="1582"/>
      <c r="D98" s="1582"/>
      <c r="E98" s="1582"/>
      <c r="F98" s="1582"/>
      <c r="G98" s="1582"/>
      <c r="H98" s="1582"/>
      <c r="I98" s="1582"/>
      <c r="J98" s="1582"/>
      <c r="K98" s="1582"/>
      <c r="L98" s="1582"/>
      <c r="M98" s="1582"/>
      <c r="N98" s="197">
        <f>AL99</f>
        <v>3</v>
      </c>
      <c r="O98" s="1477">
        <v>1</v>
      </c>
      <c r="P98" s="1478"/>
      <c r="Q98" s="681">
        <f>AN99</f>
        <v>3</v>
      </c>
      <c r="R98" s="1477">
        <f>AO99</f>
        <v>1</v>
      </c>
      <c r="S98" s="1478"/>
      <c r="T98" s="681"/>
      <c r="U98" s="1738"/>
      <c r="V98" s="1739"/>
      <c r="W98" s="231"/>
      <c r="X98" s="1487"/>
      <c r="Y98" s="1488"/>
      <c r="Z98" s="197"/>
      <c r="AA98" s="197"/>
      <c r="AB98" s="197"/>
      <c r="AE98" s="257"/>
      <c r="AK98" s="39" t="s">
        <v>313</v>
      </c>
      <c r="AL98" s="39">
        <f aca="true" t="shared" si="11" ref="AL98:AU99">AL12+AL26+AL47</f>
        <v>2</v>
      </c>
      <c r="AM98" s="39">
        <f t="shared" si="11"/>
        <v>4</v>
      </c>
      <c r="AN98" s="39">
        <f t="shared" si="11"/>
        <v>2</v>
      </c>
      <c r="AO98" s="39">
        <f t="shared" si="11"/>
        <v>4</v>
      </c>
      <c r="AP98" s="39">
        <f t="shared" si="11"/>
        <v>1</v>
      </c>
      <c r="AQ98" s="39">
        <f t="shared" si="11"/>
        <v>0</v>
      </c>
      <c r="AR98" s="39">
        <f t="shared" si="11"/>
        <v>0</v>
      </c>
      <c r="AS98" s="39">
        <f t="shared" si="11"/>
        <v>0</v>
      </c>
      <c r="AT98" s="39">
        <f t="shared" si="11"/>
        <v>0</v>
      </c>
      <c r="AU98" s="39">
        <f t="shared" si="11"/>
        <v>0</v>
      </c>
      <c r="AW98" s="41"/>
      <c r="AX98" s="41"/>
    </row>
    <row r="99" spans="1:50" s="42" customFormat="1" ht="15" hidden="1">
      <c r="A99" s="1582" t="s">
        <v>35</v>
      </c>
      <c r="B99" s="1582"/>
      <c r="C99" s="1582"/>
      <c r="D99" s="1582"/>
      <c r="E99" s="1582"/>
      <c r="F99" s="1582"/>
      <c r="G99" s="1582"/>
      <c r="H99" s="1582"/>
      <c r="I99" s="1582"/>
      <c r="J99" s="1582"/>
      <c r="K99" s="1582"/>
      <c r="L99" s="1582"/>
      <c r="M99" s="1582"/>
      <c r="N99" s="682"/>
      <c r="O99" s="1566"/>
      <c r="P99" s="1567"/>
      <c r="Q99" s="197"/>
      <c r="R99" s="1412"/>
      <c r="S99" s="1413"/>
      <c r="T99" s="197"/>
      <c r="U99" s="1412"/>
      <c r="V99" s="1413"/>
      <c r="W99" s="197"/>
      <c r="X99" s="1412"/>
      <c r="Y99" s="1413"/>
      <c r="Z99" s="197"/>
      <c r="AA99" s="197"/>
      <c r="AB99" s="197"/>
      <c r="AE99" s="257"/>
      <c r="AK99" s="39" t="s">
        <v>314</v>
      </c>
      <c r="AL99" s="39">
        <f t="shared" si="11"/>
        <v>3</v>
      </c>
      <c r="AM99" s="39">
        <f t="shared" si="11"/>
        <v>0</v>
      </c>
      <c r="AN99" s="39">
        <f t="shared" si="11"/>
        <v>3</v>
      </c>
      <c r="AO99" s="39">
        <f t="shared" si="11"/>
        <v>1</v>
      </c>
      <c r="AP99" s="39">
        <f t="shared" si="11"/>
        <v>0</v>
      </c>
      <c r="AQ99" s="39">
        <f t="shared" si="11"/>
        <v>0</v>
      </c>
      <c r="AR99" s="39">
        <f t="shared" si="11"/>
        <v>0</v>
      </c>
      <c r="AS99" s="39">
        <f t="shared" si="11"/>
        <v>0</v>
      </c>
      <c r="AT99" s="39">
        <f t="shared" si="11"/>
        <v>0</v>
      </c>
      <c r="AU99" s="39">
        <f t="shared" si="11"/>
        <v>0</v>
      </c>
      <c r="AW99" s="41"/>
      <c r="AX99" s="41"/>
    </row>
    <row r="100" spans="1:50" s="42" customFormat="1" ht="15" hidden="1">
      <c r="A100" s="1585" t="s">
        <v>59</v>
      </c>
      <c r="B100" s="1585"/>
      <c r="C100" s="1585"/>
      <c r="D100" s="1585"/>
      <c r="E100" s="1585"/>
      <c r="F100" s="1585"/>
      <c r="G100" s="1585"/>
      <c r="H100" s="1585"/>
      <c r="I100" s="1585"/>
      <c r="J100" s="1585"/>
      <c r="K100" s="1585"/>
      <c r="L100" s="1585"/>
      <c r="M100" s="1585"/>
      <c r="N100" s="232"/>
      <c r="O100" s="1566"/>
      <c r="P100" s="1567"/>
      <c r="Q100" s="197"/>
      <c r="R100" s="1412"/>
      <c r="S100" s="1413"/>
      <c r="T100" s="197"/>
      <c r="U100" s="1412"/>
      <c r="V100" s="1413"/>
      <c r="W100" s="197"/>
      <c r="X100" s="1412"/>
      <c r="Y100" s="1413"/>
      <c r="Z100" s="39"/>
      <c r="AA100" s="39"/>
      <c r="AB100" s="39"/>
      <c r="AE100" s="257"/>
      <c r="AW100" s="41"/>
      <c r="AX100" s="41"/>
    </row>
    <row r="101" spans="1:50" s="42" customFormat="1" ht="15" hidden="1">
      <c r="A101" s="1585" t="s">
        <v>63</v>
      </c>
      <c r="B101" s="1585"/>
      <c r="C101" s="1585"/>
      <c r="D101" s="1585"/>
      <c r="E101" s="1585"/>
      <c r="F101" s="1585"/>
      <c r="G101" s="1585"/>
      <c r="H101" s="1585"/>
      <c r="I101" s="1585"/>
      <c r="J101" s="1585"/>
      <c r="K101" s="1585"/>
      <c r="L101" s="1585"/>
      <c r="M101" s="1585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2"/>
      <c r="AE101" s="257"/>
      <c r="AW101" s="41"/>
      <c r="AX101" s="41"/>
    </row>
    <row r="102" spans="1:50" s="42" customFormat="1" ht="15" hidden="1">
      <c r="A102" s="683"/>
      <c r="B102" s="684"/>
      <c r="C102" s="684"/>
      <c r="D102" s="684"/>
      <c r="E102" s="684"/>
      <c r="F102" s="684"/>
      <c r="G102" s="684"/>
      <c r="H102" s="684"/>
      <c r="I102" s="684"/>
      <c r="J102" s="684"/>
      <c r="K102" s="684"/>
      <c r="L102" s="684"/>
      <c r="M102" s="684"/>
      <c r="N102" s="1740"/>
      <c r="O102" s="1741"/>
      <c r="P102" s="1741"/>
      <c r="Q102" s="1740"/>
      <c r="R102" s="1741"/>
      <c r="S102" s="1741"/>
      <c r="T102" s="1742"/>
      <c r="U102" s="1743"/>
      <c r="V102" s="1743"/>
      <c r="W102" s="1492"/>
      <c r="X102" s="1492"/>
      <c r="Y102" s="1492"/>
      <c r="Z102" s="1744"/>
      <c r="AA102" s="1744"/>
      <c r="AB102" s="1744"/>
      <c r="AC102" s="38"/>
      <c r="AD102" s="13"/>
      <c r="AE102" s="13"/>
      <c r="AW102" s="41"/>
      <c r="AX102" s="41"/>
    </row>
    <row r="103" spans="1:50" s="42" customFormat="1" ht="15" hidden="1">
      <c r="A103" s="683"/>
      <c r="B103" s="685"/>
      <c r="C103" s="685"/>
      <c r="D103" s="685"/>
      <c r="E103" s="685"/>
      <c r="F103" s="685"/>
      <c r="G103" s="685"/>
      <c r="H103" s="685"/>
      <c r="I103" s="685"/>
      <c r="J103" s="685"/>
      <c r="K103" s="685"/>
      <c r="L103" s="685"/>
      <c r="M103" s="685"/>
      <c r="N103" s="1742"/>
      <c r="O103" s="1743"/>
      <c r="P103" s="1743"/>
      <c r="Q103" s="1743"/>
      <c r="R103" s="1743"/>
      <c r="S103" s="1743"/>
      <c r="T103" s="1743"/>
      <c r="U103" s="1743"/>
      <c r="V103" s="1743"/>
      <c r="W103" s="1743"/>
      <c r="X103" s="1743"/>
      <c r="Y103" s="1743"/>
      <c r="Z103" s="1743"/>
      <c r="AA103" s="1743"/>
      <c r="AB103" s="1743"/>
      <c r="AC103" s="38"/>
      <c r="AD103" s="13"/>
      <c r="AE103" s="13"/>
      <c r="AW103" s="41"/>
      <c r="AX103" s="41"/>
    </row>
    <row r="104" spans="1:50" s="42" customFormat="1" ht="15" hidden="1">
      <c r="A104" s="683"/>
      <c r="B104" s="685"/>
      <c r="C104" s="685"/>
      <c r="D104" s="685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24"/>
      <c r="W104" s="24"/>
      <c r="X104" s="24"/>
      <c r="Y104" s="38"/>
      <c r="Z104" s="38"/>
      <c r="AA104" s="38"/>
      <c r="AB104" s="38"/>
      <c r="AC104" s="38"/>
      <c r="AD104" s="13"/>
      <c r="AE104" s="13"/>
      <c r="AW104" s="41"/>
      <c r="AX104" s="41"/>
    </row>
    <row r="105" spans="1:50" s="42" customFormat="1" ht="21.75" customHeight="1" hidden="1">
      <c r="A105" s="683"/>
      <c r="B105" s="676" t="s">
        <v>172</v>
      </c>
      <c r="C105" s="685"/>
      <c r="D105" s="686"/>
      <c r="E105" s="686"/>
      <c r="F105" s="686"/>
      <c r="G105" s="686"/>
      <c r="H105" s="686"/>
      <c r="I105" s="685"/>
      <c r="J105" s="1484" t="s">
        <v>159</v>
      </c>
      <c r="K105" s="1590"/>
      <c r="L105" s="1590"/>
      <c r="M105" s="1590"/>
      <c r="N105" s="1590"/>
      <c r="O105" s="685"/>
      <c r="P105" s="685"/>
      <c r="Q105" s="685"/>
      <c r="R105" s="685"/>
      <c r="S105" s="685"/>
      <c r="T105" s="685"/>
      <c r="U105" s="685"/>
      <c r="V105" s="24"/>
      <c r="W105" s="24"/>
      <c r="X105" s="24"/>
      <c r="Y105" s="38"/>
      <c r="Z105" s="38"/>
      <c r="AA105" s="38"/>
      <c r="AB105" s="38"/>
      <c r="AC105" s="38"/>
      <c r="AD105" s="13"/>
      <c r="AE105" s="13"/>
      <c r="AW105" s="41"/>
      <c r="AX105" s="41"/>
    </row>
    <row r="106" spans="1:50" s="42" customFormat="1" ht="21.75" customHeight="1" hidden="1">
      <c r="A106" s="683"/>
      <c r="B106" s="676"/>
      <c r="C106" s="685"/>
      <c r="D106" s="689"/>
      <c r="E106" s="689"/>
      <c r="F106" s="689"/>
      <c r="G106" s="689"/>
      <c r="H106" s="689"/>
      <c r="I106" s="685"/>
      <c r="J106" s="687"/>
      <c r="K106" s="688"/>
      <c r="L106" s="688"/>
      <c r="M106" s="688"/>
      <c r="N106" s="688"/>
      <c r="O106" s="685"/>
      <c r="P106" s="685"/>
      <c r="Q106" s="685"/>
      <c r="R106" s="685"/>
      <c r="S106" s="685"/>
      <c r="T106" s="685"/>
      <c r="U106" s="685"/>
      <c r="V106" s="24"/>
      <c r="W106" s="24"/>
      <c r="X106" s="24"/>
      <c r="Y106" s="38"/>
      <c r="Z106" s="38"/>
      <c r="AA106" s="38"/>
      <c r="AB106" s="38"/>
      <c r="AC106" s="38"/>
      <c r="AD106" s="13"/>
      <c r="AE106" s="13"/>
      <c r="AW106" s="41"/>
      <c r="AX106" s="41"/>
    </row>
    <row r="107" spans="1:50" s="42" customFormat="1" ht="21.75" customHeight="1" hidden="1">
      <c r="A107" s="683"/>
      <c r="B107" s="676" t="s">
        <v>307</v>
      </c>
      <c r="C107" s="685"/>
      <c r="D107" s="686"/>
      <c r="E107" s="686"/>
      <c r="F107" s="686"/>
      <c r="G107" s="686"/>
      <c r="H107" s="686"/>
      <c r="I107" s="685"/>
      <c r="J107" s="1484" t="s">
        <v>308</v>
      </c>
      <c r="K107" s="1484"/>
      <c r="L107" s="1484"/>
      <c r="M107" s="688"/>
      <c r="N107" s="688"/>
      <c r="O107" s="685"/>
      <c r="P107" s="685"/>
      <c r="Q107" s="685"/>
      <c r="R107" s="685"/>
      <c r="S107" s="685"/>
      <c r="T107" s="685"/>
      <c r="U107" s="685"/>
      <c r="V107" s="24"/>
      <c r="W107" s="24"/>
      <c r="X107" s="24"/>
      <c r="Y107" s="38"/>
      <c r="Z107" s="38"/>
      <c r="AA107" s="38"/>
      <c r="AB107" s="38"/>
      <c r="AC107" s="38"/>
      <c r="AD107" s="13"/>
      <c r="AE107" s="13"/>
      <c r="AW107" s="41"/>
      <c r="AX107" s="41"/>
    </row>
    <row r="108" spans="1:50" s="42" customFormat="1" ht="21.75" customHeight="1" hidden="1">
      <c r="A108" s="683"/>
      <c r="B108" s="676"/>
      <c r="C108" s="685"/>
      <c r="D108" s="686"/>
      <c r="E108" s="686"/>
      <c r="F108" s="686"/>
      <c r="G108" s="686"/>
      <c r="H108" s="686"/>
      <c r="I108" s="685"/>
      <c r="J108" s="687"/>
      <c r="K108" s="687"/>
      <c r="L108" s="687"/>
      <c r="M108" s="688"/>
      <c r="N108" s="688"/>
      <c r="O108" s="685"/>
      <c r="P108" s="685"/>
      <c r="Q108" s="685"/>
      <c r="R108" s="685"/>
      <c r="S108" s="685"/>
      <c r="T108" s="685"/>
      <c r="U108" s="685"/>
      <c r="V108" s="24"/>
      <c r="W108" s="24"/>
      <c r="X108" s="24"/>
      <c r="Y108" s="38"/>
      <c r="Z108" s="38"/>
      <c r="AA108" s="38"/>
      <c r="AB108" s="38"/>
      <c r="AC108" s="38"/>
      <c r="AD108" s="13"/>
      <c r="AE108" s="13"/>
      <c r="AW108" s="41"/>
      <c r="AX108" s="41"/>
    </row>
    <row r="109" spans="1:50" s="42" customFormat="1" ht="21.75" customHeight="1" hidden="1">
      <c r="A109" s="683"/>
      <c r="B109" s="676" t="s">
        <v>356</v>
      </c>
      <c r="C109" s="685"/>
      <c r="D109" s="686"/>
      <c r="E109" s="686"/>
      <c r="F109" s="686"/>
      <c r="G109" s="686"/>
      <c r="H109" s="686"/>
      <c r="I109" s="685"/>
      <c r="J109" s="1484" t="s">
        <v>355</v>
      </c>
      <c r="K109" s="1484"/>
      <c r="L109" s="1484"/>
      <c r="M109" s="688"/>
      <c r="N109" s="688"/>
      <c r="O109" s="685"/>
      <c r="P109" s="685"/>
      <c r="Q109" s="685"/>
      <c r="R109" s="685"/>
      <c r="S109" s="685"/>
      <c r="T109" s="685"/>
      <c r="U109" s="685"/>
      <c r="V109" s="24"/>
      <c r="W109" s="24"/>
      <c r="X109" s="24"/>
      <c r="Y109" s="38"/>
      <c r="Z109" s="38"/>
      <c r="AA109" s="38"/>
      <c r="AB109" s="38"/>
      <c r="AC109" s="38"/>
      <c r="AD109" s="13"/>
      <c r="AE109" s="13"/>
      <c r="AW109" s="41"/>
      <c r="AX109" s="41"/>
    </row>
    <row r="110" spans="1:50" s="42" customFormat="1" ht="21.75" customHeight="1" hidden="1">
      <c r="A110" s="683"/>
      <c r="B110" s="676"/>
      <c r="C110" s="685"/>
      <c r="D110" s="686"/>
      <c r="E110" s="686"/>
      <c r="F110" s="686"/>
      <c r="G110" s="686"/>
      <c r="H110" s="686"/>
      <c r="I110" s="685"/>
      <c r="J110" s="687"/>
      <c r="K110" s="688"/>
      <c r="L110" s="688"/>
      <c r="M110" s="688"/>
      <c r="N110" s="688"/>
      <c r="O110" s="685"/>
      <c r="P110" s="685"/>
      <c r="Q110" s="685"/>
      <c r="R110" s="685"/>
      <c r="S110" s="685"/>
      <c r="T110" s="685"/>
      <c r="U110" s="685"/>
      <c r="V110" s="24"/>
      <c r="W110" s="24"/>
      <c r="X110" s="24"/>
      <c r="Y110" s="38"/>
      <c r="Z110" s="38"/>
      <c r="AA110" s="38"/>
      <c r="AB110" s="38"/>
      <c r="AC110" s="38"/>
      <c r="AD110" s="13"/>
      <c r="AE110" s="13"/>
      <c r="AW110" s="41"/>
      <c r="AX110" s="41"/>
    </row>
    <row r="111" spans="1:50" s="42" customFormat="1" ht="19.5" customHeight="1" hidden="1">
      <c r="A111" s="683"/>
      <c r="B111" s="690" t="s">
        <v>250</v>
      </c>
      <c r="C111" s="685"/>
      <c r="D111" s="689"/>
      <c r="E111" s="689"/>
      <c r="F111" s="689"/>
      <c r="G111" s="689"/>
      <c r="H111" s="689"/>
      <c r="I111" s="685"/>
      <c r="J111" s="1583" t="s">
        <v>251</v>
      </c>
      <c r="K111" s="1584"/>
      <c r="L111" s="1584"/>
      <c r="M111" s="1584"/>
      <c r="N111" s="1584"/>
      <c r="O111" s="685"/>
      <c r="P111" s="685"/>
      <c r="Q111" s="685"/>
      <c r="R111" s="685"/>
      <c r="S111" s="685"/>
      <c r="T111" s="685"/>
      <c r="U111" s="685"/>
      <c r="V111" s="24"/>
      <c r="W111" s="24"/>
      <c r="X111" s="24"/>
      <c r="Y111" s="38"/>
      <c r="Z111" s="38"/>
      <c r="AA111" s="38"/>
      <c r="AB111" s="38"/>
      <c r="AC111" s="38"/>
      <c r="AD111" s="13"/>
      <c r="AE111" s="13"/>
      <c r="AW111" s="41"/>
      <c r="AX111" s="41"/>
    </row>
    <row r="112" spans="1:50" s="42" customFormat="1" ht="39" customHeight="1" hidden="1">
      <c r="A112" s="16"/>
      <c r="B112" s="690"/>
      <c r="C112" s="690"/>
      <c r="D112" s="692"/>
      <c r="E112" s="692"/>
      <c r="F112" s="692"/>
      <c r="G112" s="692"/>
      <c r="H112" s="692"/>
      <c r="I112" s="690"/>
      <c r="J112" s="1583"/>
      <c r="K112" s="1584"/>
      <c r="L112" s="1584"/>
      <c r="M112" s="1584"/>
      <c r="N112" s="1584"/>
      <c r="O112" s="17"/>
      <c r="P112" s="17"/>
      <c r="Q112" s="17"/>
      <c r="R112" s="17"/>
      <c r="S112" s="17"/>
      <c r="T112" s="17"/>
      <c r="U112" s="17"/>
      <c r="V112" s="25"/>
      <c r="W112" s="25"/>
      <c r="X112" s="25"/>
      <c r="Y112" s="38"/>
      <c r="Z112" s="38"/>
      <c r="AA112" s="38"/>
      <c r="AB112" s="38"/>
      <c r="AC112" s="38"/>
      <c r="AD112" s="13"/>
      <c r="AE112" s="13"/>
      <c r="AW112" s="41"/>
      <c r="AX112" s="41"/>
    </row>
    <row r="113" spans="1:50" s="42" customFormat="1" ht="24" customHeight="1" hidden="1">
      <c r="A113" s="16"/>
      <c r="B113" s="690"/>
      <c r="C113" s="690"/>
      <c r="D113" s="690"/>
      <c r="E113" s="690"/>
      <c r="F113" s="690"/>
      <c r="G113" s="690"/>
      <c r="H113" s="690"/>
      <c r="I113" s="690"/>
      <c r="J113" s="473"/>
      <c r="K113" s="691"/>
      <c r="L113" s="691"/>
      <c r="M113" s="691"/>
      <c r="N113" s="691"/>
      <c r="O113" s="17"/>
      <c r="P113" s="17"/>
      <c r="Q113" s="17"/>
      <c r="R113" s="17"/>
      <c r="S113" s="17"/>
      <c r="T113" s="17"/>
      <c r="U113" s="17"/>
      <c r="V113" s="25"/>
      <c r="W113" s="25"/>
      <c r="X113" s="25"/>
      <c r="Y113" s="38"/>
      <c r="Z113" s="38"/>
      <c r="AA113" s="38"/>
      <c r="AB113" s="38"/>
      <c r="AC113" s="38"/>
      <c r="AD113" s="13"/>
      <c r="AE113" s="13"/>
      <c r="AW113" s="41"/>
      <c r="AX113" s="41"/>
    </row>
    <row r="114" spans="1:50" s="42" customFormat="1" ht="15" hidden="1">
      <c r="A114" s="16"/>
      <c r="B114" s="690"/>
      <c r="C114" s="690"/>
      <c r="D114" s="690"/>
      <c r="E114" s="690"/>
      <c r="F114" s="690"/>
      <c r="G114" s="690"/>
      <c r="H114" s="690"/>
      <c r="I114" s="690"/>
      <c r="J114" s="473"/>
      <c r="K114" s="691"/>
      <c r="L114" s="691"/>
      <c r="M114" s="691"/>
      <c r="N114" s="691"/>
      <c r="O114" s="17"/>
      <c r="P114" s="17"/>
      <c r="Q114" s="17"/>
      <c r="R114" s="17"/>
      <c r="S114" s="17"/>
      <c r="T114" s="17"/>
      <c r="U114" s="17"/>
      <c r="V114" s="25"/>
      <c r="W114" s="25"/>
      <c r="X114" s="25"/>
      <c r="Y114" s="38"/>
      <c r="Z114" s="38"/>
      <c r="AA114" s="38"/>
      <c r="AB114" s="38"/>
      <c r="AC114" s="38"/>
      <c r="AD114" s="13"/>
      <c r="AE114" s="13"/>
      <c r="AW114" s="41"/>
      <c r="AX114" s="41"/>
    </row>
    <row r="115" spans="1:50" s="42" customFormat="1" ht="15" hidden="1">
      <c r="A115" s="16"/>
      <c r="B115" s="690"/>
      <c r="C115" s="690"/>
      <c r="D115" s="690"/>
      <c r="E115" s="690"/>
      <c r="F115" s="690"/>
      <c r="G115" s="690"/>
      <c r="H115" s="690"/>
      <c r="I115" s="690"/>
      <c r="J115" s="473"/>
      <c r="K115" s="691"/>
      <c r="L115" s="691"/>
      <c r="M115" s="691"/>
      <c r="N115" s="691"/>
      <c r="O115" s="17"/>
      <c r="P115" s="17"/>
      <c r="Q115" s="17"/>
      <c r="R115" s="17"/>
      <c r="S115" s="17"/>
      <c r="T115" s="17"/>
      <c r="U115" s="17"/>
      <c r="V115" s="25"/>
      <c r="W115" s="25"/>
      <c r="X115" s="25"/>
      <c r="Y115" s="38"/>
      <c r="Z115" s="38"/>
      <c r="AA115" s="38"/>
      <c r="AB115" s="38"/>
      <c r="AC115" s="38"/>
      <c r="AD115" s="13"/>
      <c r="AE115" s="13"/>
      <c r="AW115" s="41"/>
      <c r="AX115" s="41"/>
    </row>
    <row r="116" spans="1:50" s="42" customFormat="1" ht="15" hidden="1">
      <c r="A116" s="16"/>
      <c r="B116" s="690"/>
      <c r="C116" s="690"/>
      <c r="D116" s="690"/>
      <c r="E116" s="690"/>
      <c r="F116" s="690"/>
      <c r="G116" s="690"/>
      <c r="H116" s="690"/>
      <c r="I116" s="690"/>
      <c r="J116" s="473"/>
      <c r="K116" s="691"/>
      <c r="L116" s="691"/>
      <c r="M116" s="691"/>
      <c r="N116" s="691"/>
      <c r="O116" s="17"/>
      <c r="P116" s="17"/>
      <c r="Q116" s="17"/>
      <c r="R116" s="17"/>
      <c r="S116" s="17"/>
      <c r="T116" s="17"/>
      <c r="U116" s="17"/>
      <c r="V116" s="25"/>
      <c r="W116" s="25"/>
      <c r="X116" s="25"/>
      <c r="Y116" s="38"/>
      <c r="Z116" s="38"/>
      <c r="AA116" s="38"/>
      <c r="AB116" s="38"/>
      <c r="AC116" s="38"/>
      <c r="AD116" s="13"/>
      <c r="AE116" s="13"/>
      <c r="AW116" s="41"/>
      <c r="AX116" s="41"/>
    </row>
    <row r="117" spans="1:50" s="42" customFormat="1" ht="15" hidden="1">
      <c r="A117" s="16"/>
      <c r="B117" s="690"/>
      <c r="C117" s="690"/>
      <c r="D117" s="690"/>
      <c r="E117" s="690"/>
      <c r="F117" s="690"/>
      <c r="G117" s="690"/>
      <c r="H117" s="690"/>
      <c r="I117" s="690"/>
      <c r="J117" s="473"/>
      <c r="K117" s="691"/>
      <c r="L117" s="691"/>
      <c r="M117" s="691"/>
      <c r="N117" s="691"/>
      <c r="O117" s="17"/>
      <c r="P117" s="17"/>
      <c r="Q117" s="17"/>
      <c r="R117" s="17"/>
      <c r="S117" s="17"/>
      <c r="T117" s="17"/>
      <c r="U117" s="17"/>
      <c r="V117" s="25"/>
      <c r="W117" s="25"/>
      <c r="X117" s="25"/>
      <c r="Y117" s="38"/>
      <c r="Z117" s="38"/>
      <c r="AA117" s="38"/>
      <c r="AB117" s="38"/>
      <c r="AC117" s="38"/>
      <c r="AD117" s="13"/>
      <c r="AE117" s="13"/>
      <c r="AW117" s="41"/>
      <c r="AX117" s="41"/>
    </row>
    <row r="118" spans="1:50" s="42" customFormat="1" ht="15" hidden="1">
      <c r="A118" s="16"/>
      <c r="B118" s="690"/>
      <c r="C118" s="690"/>
      <c r="D118" s="690"/>
      <c r="E118" s="690"/>
      <c r="F118" s="690"/>
      <c r="G118" s="690"/>
      <c r="H118" s="690"/>
      <c r="I118" s="690"/>
      <c r="J118" s="473"/>
      <c r="K118" s="691"/>
      <c r="L118" s="691"/>
      <c r="M118" s="691"/>
      <c r="N118" s="691"/>
      <c r="O118" s="17"/>
      <c r="P118" s="17"/>
      <c r="Q118" s="17"/>
      <c r="R118" s="17"/>
      <c r="S118" s="17"/>
      <c r="T118" s="17"/>
      <c r="U118" s="17"/>
      <c r="V118" s="25"/>
      <c r="W118" s="25"/>
      <c r="X118" s="25"/>
      <c r="Y118" s="38"/>
      <c r="Z118" s="38"/>
      <c r="AA118" s="38"/>
      <c r="AB118" s="38"/>
      <c r="AC118" s="38"/>
      <c r="AD118" s="13"/>
      <c r="AE118" s="13"/>
      <c r="AW118" s="41"/>
      <c r="AX118" s="41"/>
    </row>
    <row r="119" spans="1:50" s="42" customFormat="1" ht="15" hidden="1">
      <c r="A119" s="16"/>
      <c r="B119" s="690"/>
      <c r="C119" s="690"/>
      <c r="D119" s="690"/>
      <c r="E119" s="690"/>
      <c r="F119" s="690"/>
      <c r="G119" s="690"/>
      <c r="H119" s="690"/>
      <c r="I119" s="690"/>
      <c r="J119" s="473"/>
      <c r="K119" s="691"/>
      <c r="L119" s="691"/>
      <c r="M119" s="691"/>
      <c r="N119" s="691"/>
      <c r="O119" s="17"/>
      <c r="P119" s="17"/>
      <c r="Q119" s="17"/>
      <c r="R119" s="17"/>
      <c r="S119" s="17"/>
      <c r="T119" s="17"/>
      <c r="U119" s="17"/>
      <c r="V119" s="25"/>
      <c r="W119" s="25"/>
      <c r="X119" s="25"/>
      <c r="Y119" s="38"/>
      <c r="Z119" s="38"/>
      <c r="AA119" s="38"/>
      <c r="AB119" s="38"/>
      <c r="AC119" s="38"/>
      <c r="AD119" s="13"/>
      <c r="AE119" s="13"/>
      <c r="AW119" s="41"/>
      <c r="AX119" s="41"/>
    </row>
    <row r="120" spans="1:50" s="42" customFormat="1" ht="15" hidden="1">
      <c r="A120" s="16"/>
      <c r="B120" s="690"/>
      <c r="C120" s="690"/>
      <c r="D120" s="690"/>
      <c r="E120" s="690"/>
      <c r="F120" s="690"/>
      <c r="G120" s="690"/>
      <c r="H120" s="690"/>
      <c r="I120" s="690"/>
      <c r="J120" s="473"/>
      <c r="K120" s="691"/>
      <c r="L120" s="691"/>
      <c r="M120" s="691"/>
      <c r="N120" s="691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  <c r="AW120" s="41"/>
      <c r="AX120" s="41"/>
    </row>
    <row r="121" spans="1:50" s="42" customFormat="1" ht="15" hidden="1">
      <c r="A121" s="16"/>
      <c r="B121" s="690"/>
      <c r="C121" s="690"/>
      <c r="D121" s="690"/>
      <c r="E121" s="690"/>
      <c r="F121" s="690"/>
      <c r="G121" s="690"/>
      <c r="H121" s="690"/>
      <c r="I121" s="690"/>
      <c r="J121" s="473"/>
      <c r="K121" s="691"/>
      <c r="L121" s="691"/>
      <c r="M121" s="691"/>
      <c r="N121" s="691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  <c r="AW121" s="41"/>
      <c r="AX121" s="41"/>
    </row>
    <row r="122" spans="1:50" s="43" customFormat="1" ht="15" hidden="1">
      <c r="A122" s="12"/>
      <c r="B122" s="693"/>
      <c r="C122" s="694"/>
      <c r="D122" s="694"/>
      <c r="E122" s="694"/>
      <c r="F122" s="693"/>
      <c r="G122" s="693"/>
      <c r="H122" s="693"/>
      <c r="I122" s="693"/>
      <c r="J122" s="693"/>
      <c r="K122" s="694"/>
      <c r="L122" s="695"/>
      <c r="M122" s="20"/>
      <c r="N122" s="20"/>
      <c r="O122" s="20"/>
      <c r="P122" s="20"/>
      <c r="Q122" s="20"/>
      <c r="R122" s="20"/>
      <c r="S122" s="20"/>
      <c r="T122" s="20"/>
      <c r="U122" s="20"/>
      <c r="V122" s="14"/>
      <c r="W122" s="14"/>
      <c r="X122" s="14"/>
      <c r="Y122" s="13"/>
      <c r="Z122" s="13"/>
      <c r="AA122" s="13"/>
      <c r="AB122" s="13"/>
      <c r="AC122" s="13"/>
      <c r="AD122" s="13"/>
      <c r="AE122" s="13"/>
      <c r="AW122" s="567"/>
      <c r="AX122" s="567"/>
    </row>
    <row r="123" spans="1:50" s="38" customFormat="1" ht="15" hidden="1">
      <c r="A123" s="12"/>
      <c r="B123" s="693"/>
      <c r="C123" s="694"/>
      <c r="D123" s="694"/>
      <c r="E123" s="694"/>
      <c r="F123" s="693"/>
      <c r="G123" s="693"/>
      <c r="H123" s="693"/>
      <c r="I123" s="693"/>
      <c r="J123" s="693"/>
      <c r="K123" s="694"/>
      <c r="L123" s="695"/>
      <c r="M123" s="20"/>
      <c r="N123" s="20"/>
      <c r="O123" s="20"/>
      <c r="P123" s="20"/>
      <c r="Q123" s="20"/>
      <c r="R123" s="20"/>
      <c r="S123" s="20"/>
      <c r="T123" s="20"/>
      <c r="U123" s="20"/>
      <c r="V123" s="14"/>
      <c r="W123" s="14"/>
      <c r="X123" s="14"/>
      <c r="Y123" s="13"/>
      <c r="Z123" s="13"/>
      <c r="AA123" s="13"/>
      <c r="AB123" s="13"/>
      <c r="AC123" s="13"/>
      <c r="AD123" s="13"/>
      <c r="AE123" s="13"/>
      <c r="AW123" s="39"/>
      <c r="AX123" s="39"/>
    </row>
    <row r="124" spans="1:50" s="38" customFormat="1" ht="15" hidden="1">
      <c r="A124" s="12"/>
      <c r="B124" s="693"/>
      <c r="C124" s="694"/>
      <c r="D124" s="694"/>
      <c r="E124" s="694"/>
      <c r="F124" s="693"/>
      <c r="G124" s="693"/>
      <c r="H124" s="693"/>
      <c r="I124" s="693"/>
      <c r="J124" s="693"/>
      <c r="K124" s="694"/>
      <c r="L124" s="695"/>
      <c r="M124" s="20"/>
      <c r="N124" s="20"/>
      <c r="O124" s="20"/>
      <c r="P124" s="20"/>
      <c r="Q124" s="20"/>
      <c r="R124" s="20"/>
      <c r="S124" s="20"/>
      <c r="T124" s="20"/>
      <c r="U124" s="20"/>
      <c r="V124" s="14"/>
      <c r="W124" s="14"/>
      <c r="X124" s="14"/>
      <c r="Y124" s="13"/>
      <c r="Z124" s="13"/>
      <c r="AA124" s="13"/>
      <c r="AB124" s="13"/>
      <c r="AC124" s="13"/>
      <c r="AD124" s="13"/>
      <c r="AE124" s="13"/>
      <c r="AW124" s="39"/>
      <c r="AX124" s="39"/>
    </row>
    <row r="125" spans="1:50" s="38" customFormat="1" ht="15" hidden="1">
      <c r="A125" s="12"/>
      <c r="B125" s="693"/>
      <c r="C125" s="694"/>
      <c r="D125" s="694"/>
      <c r="E125" s="694"/>
      <c r="F125" s="693"/>
      <c r="G125" s="693"/>
      <c r="H125" s="693"/>
      <c r="I125" s="693"/>
      <c r="J125" s="693"/>
      <c r="K125" s="694"/>
      <c r="L125" s="695"/>
      <c r="M125" s="20"/>
      <c r="N125" s="20"/>
      <c r="O125" s="20"/>
      <c r="P125" s="20"/>
      <c r="Q125" s="20"/>
      <c r="R125" s="20"/>
      <c r="S125" s="20"/>
      <c r="T125" s="20"/>
      <c r="U125" s="20"/>
      <c r="V125" s="14"/>
      <c r="W125" s="14"/>
      <c r="X125" s="14"/>
      <c r="Y125" s="13"/>
      <c r="Z125" s="13"/>
      <c r="AA125" s="13"/>
      <c r="AB125" s="13"/>
      <c r="AC125" s="13"/>
      <c r="AD125" s="13"/>
      <c r="AE125" s="13"/>
      <c r="AW125" s="39"/>
      <c r="AX125" s="39"/>
    </row>
    <row r="126" spans="1:50" s="38" customFormat="1" ht="15" hidden="1">
      <c r="A126" s="12"/>
      <c r="B126" s="693"/>
      <c r="C126" s="694"/>
      <c r="D126" s="694"/>
      <c r="E126" s="694"/>
      <c r="F126" s="693"/>
      <c r="G126" s="693"/>
      <c r="H126" s="693"/>
      <c r="I126" s="693"/>
      <c r="J126" s="693"/>
      <c r="K126" s="694"/>
      <c r="L126" s="695"/>
      <c r="M126" s="20"/>
      <c r="N126" s="20"/>
      <c r="O126" s="20"/>
      <c r="P126" s="20"/>
      <c r="Q126" s="20"/>
      <c r="R126" s="20"/>
      <c r="S126" s="20"/>
      <c r="T126" s="20"/>
      <c r="U126" s="20"/>
      <c r="V126" s="14"/>
      <c r="W126" s="14"/>
      <c r="X126" s="14"/>
      <c r="Y126" s="13"/>
      <c r="Z126" s="13"/>
      <c r="AA126" s="13"/>
      <c r="AB126" s="13"/>
      <c r="AC126" s="13"/>
      <c r="AD126" s="13"/>
      <c r="AE126" s="13"/>
      <c r="AW126" s="39"/>
      <c r="AX126" s="39"/>
    </row>
    <row r="127" spans="1:50" s="38" customFormat="1" ht="15" hidden="1">
      <c r="A127" s="12"/>
      <c r="B127" s="693"/>
      <c r="C127" s="694"/>
      <c r="D127" s="694"/>
      <c r="E127" s="694"/>
      <c r="F127" s="693"/>
      <c r="G127" s="693"/>
      <c r="H127" s="693"/>
      <c r="I127" s="693"/>
      <c r="J127" s="693"/>
      <c r="K127" s="694"/>
      <c r="L127" s="695"/>
      <c r="M127" s="20"/>
      <c r="N127" s="20"/>
      <c r="O127" s="20"/>
      <c r="P127" s="20"/>
      <c r="Q127" s="20"/>
      <c r="R127" s="20"/>
      <c r="S127" s="20"/>
      <c r="T127" s="20"/>
      <c r="U127" s="20"/>
      <c r="V127" s="14"/>
      <c r="W127" s="14"/>
      <c r="X127" s="14"/>
      <c r="Y127" s="13"/>
      <c r="Z127" s="13"/>
      <c r="AA127" s="13"/>
      <c r="AB127" s="13"/>
      <c r="AC127" s="13"/>
      <c r="AD127" s="13"/>
      <c r="AE127" s="13"/>
      <c r="AW127" s="39"/>
      <c r="AX127" s="39"/>
    </row>
    <row r="128" spans="1:50" s="38" customFormat="1" ht="15" hidden="1">
      <c r="A128" s="12"/>
      <c r="B128" s="693"/>
      <c r="C128" s="694"/>
      <c r="D128" s="694"/>
      <c r="E128" s="694"/>
      <c r="F128" s="693"/>
      <c r="G128" s="693"/>
      <c r="H128" s="693"/>
      <c r="I128" s="693"/>
      <c r="J128" s="693"/>
      <c r="K128" s="694"/>
      <c r="L128" s="695"/>
      <c r="M128" s="20"/>
      <c r="N128" s="20"/>
      <c r="O128" s="20"/>
      <c r="P128" s="20"/>
      <c r="Q128" s="20"/>
      <c r="R128" s="20"/>
      <c r="S128" s="20"/>
      <c r="T128" s="20"/>
      <c r="U128" s="20"/>
      <c r="V128" s="14"/>
      <c r="W128" s="14"/>
      <c r="X128" s="14"/>
      <c r="Y128" s="13"/>
      <c r="Z128" s="13"/>
      <c r="AA128" s="13"/>
      <c r="AB128" s="13"/>
      <c r="AC128" s="13"/>
      <c r="AD128" s="13"/>
      <c r="AE128" s="13"/>
      <c r="AW128" s="39"/>
      <c r="AX128" s="39"/>
    </row>
    <row r="129" spans="1:50" s="38" customFormat="1" ht="18.75" customHeight="1" hidden="1">
      <c r="A129" s="12"/>
      <c r="B129" s="693"/>
      <c r="C129" s="694"/>
      <c r="D129" s="694"/>
      <c r="E129" s="694"/>
      <c r="F129" s="693"/>
      <c r="G129" s="693"/>
      <c r="H129" s="693"/>
      <c r="I129" s="693"/>
      <c r="J129" s="693"/>
      <c r="K129" s="694"/>
      <c r="L129" s="695"/>
      <c r="M129" s="20"/>
      <c r="N129" s="20"/>
      <c r="O129" s="20"/>
      <c r="P129" s="20"/>
      <c r="Q129" s="20"/>
      <c r="R129" s="20"/>
      <c r="S129" s="20"/>
      <c r="T129" s="20"/>
      <c r="U129" s="20"/>
      <c r="V129" s="14"/>
      <c r="W129" s="14"/>
      <c r="X129" s="14"/>
      <c r="Y129" s="13"/>
      <c r="Z129" s="13"/>
      <c r="AA129" s="13"/>
      <c r="AB129" s="13"/>
      <c r="AC129" s="13"/>
      <c r="AD129" s="13"/>
      <c r="AE129" s="13"/>
      <c r="AW129" s="39"/>
      <c r="AX129" s="39"/>
    </row>
    <row r="130" spans="1:50" s="38" customFormat="1" ht="15" hidden="1">
      <c r="A130" s="12"/>
      <c r="B130" s="693"/>
      <c r="C130" s="694"/>
      <c r="D130" s="694"/>
      <c r="E130" s="694"/>
      <c r="F130" s="693"/>
      <c r="G130" s="693"/>
      <c r="H130" s="693"/>
      <c r="I130" s="693"/>
      <c r="J130" s="693"/>
      <c r="K130" s="694"/>
      <c r="L130" s="695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  <c r="AW130" s="39"/>
      <c r="AX130" s="39"/>
    </row>
    <row r="131" spans="1:50" s="38" customFormat="1" ht="15" hidden="1">
      <c r="A131" s="12"/>
      <c r="B131" s="693"/>
      <c r="C131" s="694"/>
      <c r="D131" s="694"/>
      <c r="E131" s="694"/>
      <c r="F131" s="693"/>
      <c r="G131" s="693"/>
      <c r="H131" s="693"/>
      <c r="I131" s="693"/>
      <c r="J131" s="693"/>
      <c r="K131" s="694"/>
      <c r="L131" s="695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  <c r="AW131" s="39"/>
      <c r="AX131" s="39"/>
    </row>
    <row r="132" spans="1:50" s="38" customFormat="1" ht="15" hidden="1">
      <c r="A132" s="12"/>
      <c r="B132" s="693"/>
      <c r="C132" s="694"/>
      <c r="D132" s="694"/>
      <c r="E132" s="694"/>
      <c r="F132" s="693"/>
      <c r="G132" s="693"/>
      <c r="H132" s="693"/>
      <c r="I132" s="693"/>
      <c r="J132" s="693"/>
      <c r="K132" s="694"/>
      <c r="L132" s="695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  <c r="AW132" s="39"/>
      <c r="AX132" s="39"/>
    </row>
    <row r="133" spans="1:50" s="38" customFormat="1" ht="15" hidden="1">
      <c r="A133" s="12"/>
      <c r="B133" s="693"/>
      <c r="C133" s="694"/>
      <c r="D133" s="694"/>
      <c r="E133" s="694"/>
      <c r="F133" s="693"/>
      <c r="G133" s="693"/>
      <c r="H133" s="693"/>
      <c r="I133" s="693"/>
      <c r="J133" s="693"/>
      <c r="K133" s="694"/>
      <c r="L133" s="695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  <c r="AW133" s="39"/>
      <c r="AX133" s="39"/>
    </row>
    <row r="134" spans="1:50" s="38" customFormat="1" ht="15" hidden="1">
      <c r="A134" s="12"/>
      <c r="B134" s="13"/>
      <c r="C134" s="14"/>
      <c r="D134" s="15"/>
      <c r="E134" s="15"/>
      <c r="F134" s="14"/>
      <c r="G134" s="14"/>
      <c r="H134" s="13"/>
      <c r="I134" s="13"/>
      <c r="J134" s="13"/>
      <c r="K134" s="13"/>
      <c r="L134" s="47"/>
      <c r="M134" s="13"/>
      <c r="N134" s="13"/>
      <c r="O134" s="13"/>
      <c r="P134" s="13"/>
      <c r="Q134" s="13"/>
      <c r="R134" s="13"/>
      <c r="S134" s="13"/>
      <c r="T134" s="13"/>
      <c r="U134" s="13"/>
      <c r="V134" s="21"/>
      <c r="W134" s="21"/>
      <c r="X134" s="21"/>
      <c r="Y134" s="13"/>
      <c r="Z134" s="13"/>
      <c r="AA134" s="13"/>
      <c r="AB134" s="13"/>
      <c r="AC134" s="13"/>
      <c r="AD134" s="13"/>
      <c r="AE134" s="13"/>
      <c r="AW134" s="39"/>
      <c r="AX134" s="39"/>
    </row>
    <row r="135" spans="1:50" s="38" customFormat="1" ht="15" hidden="1">
      <c r="A135" s="12"/>
      <c r="B135" s="13"/>
      <c r="C135" s="14"/>
      <c r="D135" s="15"/>
      <c r="E135" s="15"/>
      <c r="F135" s="14"/>
      <c r="G135" s="14"/>
      <c r="H135" s="13"/>
      <c r="I135" s="13"/>
      <c r="J135" s="13"/>
      <c r="K135" s="13"/>
      <c r="L135" s="47"/>
      <c r="M135" s="13"/>
      <c r="N135" s="13"/>
      <c r="O135" s="13"/>
      <c r="P135" s="13"/>
      <c r="Q135" s="13"/>
      <c r="R135" s="13"/>
      <c r="S135" s="13"/>
      <c r="T135" s="13"/>
      <c r="U135" s="13"/>
      <c r="V135" s="21"/>
      <c r="W135" s="21"/>
      <c r="X135" s="21"/>
      <c r="Y135" s="13"/>
      <c r="Z135" s="13"/>
      <c r="AA135" s="13"/>
      <c r="AB135" s="13"/>
      <c r="AC135" s="22"/>
      <c r="AD135" s="13"/>
      <c r="AE135" s="13"/>
      <c r="AW135" s="39"/>
      <c r="AX135" s="39"/>
    </row>
    <row r="136" spans="23:29" ht="15" hidden="1">
      <c r="W136" s="22"/>
      <c r="X136" s="22"/>
      <c r="Y136" s="22"/>
      <c r="Z136" s="22"/>
      <c r="AA136" s="22"/>
      <c r="AB136" s="22"/>
      <c r="AC136" s="14"/>
    </row>
    <row r="137" spans="23:29" ht="15" hidden="1">
      <c r="W137" s="14"/>
      <c r="X137" s="14"/>
      <c r="Y137" s="14"/>
      <c r="Z137" s="14"/>
      <c r="AA137" s="14"/>
      <c r="AB137" s="14"/>
      <c r="AC137" s="14"/>
    </row>
    <row r="138" spans="23:29" ht="15" hidden="1">
      <c r="W138" s="14"/>
      <c r="X138" s="14"/>
      <c r="Y138" s="14"/>
      <c r="Z138" s="14"/>
      <c r="AA138" s="14"/>
      <c r="AB138" s="14"/>
      <c r="AC138" s="14"/>
    </row>
    <row r="139" spans="23:28" ht="15" hidden="1">
      <c r="W139" s="14"/>
      <c r="X139" s="14"/>
      <c r="Y139" s="14"/>
      <c r="Z139" s="14"/>
      <c r="AA139" s="14"/>
      <c r="AB139" s="14"/>
    </row>
    <row r="140" ht="15" hidden="1"/>
    <row r="142" spans="1:237" ht="30.75">
      <c r="A142" s="215" t="s">
        <v>146</v>
      </c>
      <c r="B142" s="521" t="s">
        <v>37</v>
      </c>
      <c r="C142" s="230"/>
      <c r="D142" s="234">
        <v>3</v>
      </c>
      <c r="E142" s="215"/>
      <c r="F142" s="515"/>
      <c r="G142" s="230">
        <v>3</v>
      </c>
      <c r="H142" s="230">
        <v>90</v>
      </c>
      <c r="I142" s="230">
        <v>4</v>
      </c>
      <c r="J142" s="230"/>
      <c r="K142" s="230"/>
      <c r="L142" s="215" t="s">
        <v>134</v>
      </c>
      <c r="M142" s="234">
        <v>86</v>
      </c>
      <c r="N142" s="39"/>
      <c r="O142" s="1492"/>
      <c r="P142" s="1492"/>
      <c r="Q142" s="215" t="s">
        <v>134</v>
      </c>
      <c r="R142" s="1419"/>
      <c r="S142" s="1420"/>
      <c r="T142" s="215"/>
      <c r="U142" s="1637"/>
      <c r="V142" s="1638"/>
      <c r="W142" s="197"/>
      <c r="X142" s="1412"/>
      <c r="Y142" s="1413"/>
      <c r="Z142" s="39"/>
      <c r="AA142" s="39"/>
      <c r="AB142" s="101"/>
      <c r="AC142" s="38"/>
      <c r="AD142" s="39" t="s">
        <v>342</v>
      </c>
      <c r="AE142" s="39" t="s">
        <v>342</v>
      </c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</row>
    <row r="143" spans="1:237" ht="15.75" thickBot="1">
      <c r="A143" s="215" t="s">
        <v>145</v>
      </c>
      <c r="B143" s="521" t="s">
        <v>36</v>
      </c>
      <c r="C143" s="230">
        <v>3</v>
      </c>
      <c r="D143" s="230"/>
      <c r="E143" s="230"/>
      <c r="F143" s="172"/>
      <c r="G143" s="481">
        <v>4</v>
      </c>
      <c r="H143" s="230">
        <v>120</v>
      </c>
      <c r="I143" s="230">
        <v>4</v>
      </c>
      <c r="J143" s="215" t="s">
        <v>134</v>
      </c>
      <c r="K143" s="230"/>
      <c r="L143" s="234"/>
      <c r="M143" s="234">
        <v>116</v>
      </c>
      <c r="N143" s="38"/>
      <c r="O143" s="1419"/>
      <c r="P143" s="1420"/>
      <c r="Q143" s="215" t="s">
        <v>134</v>
      </c>
      <c r="R143" s="1419"/>
      <c r="S143" s="1420"/>
      <c r="T143" s="215"/>
      <c r="U143" s="1419"/>
      <c r="V143" s="1420"/>
      <c r="W143" s="197"/>
      <c r="X143" s="1412"/>
      <c r="Y143" s="1413"/>
      <c r="Z143" s="39"/>
      <c r="AA143" s="39"/>
      <c r="AB143" s="101"/>
      <c r="AC143" s="38"/>
      <c r="AD143" s="39" t="s">
        <v>342</v>
      </c>
      <c r="AE143" s="39" t="s">
        <v>342</v>
      </c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</row>
    <row r="144" spans="1:237" ht="15.75">
      <c r="A144" s="215" t="s">
        <v>151</v>
      </c>
      <c r="B144" s="539" t="s">
        <v>50</v>
      </c>
      <c r="C144" s="532"/>
      <c r="D144" s="233">
        <v>3</v>
      </c>
      <c r="E144" s="233"/>
      <c r="F144" s="219"/>
      <c r="G144" s="540">
        <v>3</v>
      </c>
      <c r="H144" s="541">
        <v>90</v>
      </c>
      <c r="I144" s="542">
        <v>4</v>
      </c>
      <c r="J144" s="233" t="s">
        <v>134</v>
      </c>
      <c r="K144" s="233"/>
      <c r="L144" s="233"/>
      <c r="M144" s="234">
        <v>86</v>
      </c>
      <c r="N144" s="215"/>
      <c r="O144" s="1534"/>
      <c r="P144" s="1535"/>
      <c r="Q144" s="215" t="s">
        <v>134</v>
      </c>
      <c r="R144" s="1534"/>
      <c r="S144" s="1535"/>
      <c r="T144" s="215"/>
      <c r="U144" s="1534"/>
      <c r="V144" s="1535"/>
      <c r="W144" s="201"/>
      <c r="X144" s="1648"/>
      <c r="Y144" s="1649"/>
      <c r="Z144" s="221"/>
      <c r="AA144" s="221"/>
      <c r="AB144" s="109"/>
      <c r="AC144" s="38"/>
      <c r="AD144" s="39" t="s">
        <v>342</v>
      </c>
      <c r="AE144" s="39" t="s">
        <v>342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</row>
    <row r="145" spans="1:237" ht="15">
      <c r="A145" s="215" t="s">
        <v>177</v>
      </c>
      <c r="B145" s="539" t="s">
        <v>40</v>
      </c>
      <c r="C145" s="233"/>
      <c r="D145" s="233">
        <v>3</v>
      </c>
      <c r="E145" s="532"/>
      <c r="F145" s="219"/>
      <c r="G145" s="632">
        <v>3</v>
      </c>
      <c r="H145" s="542">
        <v>90</v>
      </c>
      <c r="I145" s="542">
        <v>10</v>
      </c>
      <c r="J145" s="532" t="s">
        <v>236</v>
      </c>
      <c r="K145" s="233"/>
      <c r="L145" s="544" t="s">
        <v>235</v>
      </c>
      <c r="M145" s="234">
        <v>80</v>
      </c>
      <c r="N145" s="215"/>
      <c r="O145" s="1419"/>
      <c r="P145" s="1420"/>
      <c r="Q145" s="215" t="s">
        <v>226</v>
      </c>
      <c r="R145" s="1419"/>
      <c r="S145" s="1420"/>
      <c r="T145" s="215"/>
      <c r="U145" s="1657"/>
      <c r="V145" s="1658"/>
      <c r="W145" s="210"/>
      <c r="X145" s="1659"/>
      <c r="Y145" s="1660"/>
      <c r="Z145" s="211"/>
      <c r="AA145" s="211"/>
      <c r="AB145" s="328"/>
      <c r="AC145" s="471"/>
      <c r="AD145" s="39" t="s">
        <v>342</v>
      </c>
      <c r="AE145" s="39" t="s">
        <v>342</v>
      </c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1"/>
      <c r="AR145" s="471"/>
      <c r="AS145" s="471"/>
      <c r="AT145" s="471"/>
      <c r="AU145" s="471"/>
      <c r="AV145" s="471"/>
      <c r="AW145" s="471"/>
      <c r="AX145" s="471"/>
      <c r="AY145" s="471"/>
      <c r="AZ145" s="471"/>
      <c r="BA145" s="471"/>
      <c r="BB145" s="471"/>
      <c r="BC145" s="471"/>
      <c r="BD145" s="471"/>
      <c r="BE145" s="471"/>
      <c r="BF145" s="471"/>
      <c r="BG145" s="471"/>
      <c r="BH145" s="471"/>
      <c r="BI145" s="471"/>
      <c r="BJ145" s="471"/>
      <c r="BK145" s="471"/>
      <c r="BL145" s="471"/>
      <c r="BM145" s="471"/>
      <c r="BN145" s="471"/>
      <c r="BO145" s="471"/>
      <c r="BP145" s="471"/>
      <c r="BQ145" s="471"/>
      <c r="BR145" s="471"/>
      <c r="BS145" s="471"/>
      <c r="BT145" s="471"/>
      <c r="BU145" s="471"/>
      <c r="BV145" s="471"/>
      <c r="BW145" s="471"/>
      <c r="BX145" s="471"/>
      <c r="BY145" s="471"/>
      <c r="BZ145" s="471"/>
      <c r="CA145" s="471"/>
      <c r="CB145" s="471"/>
      <c r="CC145" s="471"/>
      <c r="CD145" s="471"/>
      <c r="CE145" s="471"/>
      <c r="CF145" s="471"/>
      <c r="CG145" s="471"/>
      <c r="CH145" s="471"/>
      <c r="CI145" s="471"/>
      <c r="CJ145" s="471"/>
      <c r="CK145" s="471"/>
      <c r="CL145" s="471"/>
      <c r="CM145" s="471"/>
      <c r="CN145" s="471"/>
      <c r="CO145" s="471"/>
      <c r="CP145" s="471"/>
      <c r="CQ145" s="471"/>
      <c r="CR145" s="471"/>
      <c r="CS145" s="471"/>
      <c r="CT145" s="471"/>
      <c r="CU145" s="471"/>
      <c r="CV145" s="471"/>
      <c r="CW145" s="471"/>
      <c r="CX145" s="471"/>
      <c r="CY145" s="471"/>
      <c r="CZ145" s="471"/>
      <c r="DA145" s="471"/>
      <c r="DB145" s="471"/>
      <c r="DC145" s="471"/>
      <c r="DD145" s="471"/>
      <c r="DE145" s="471"/>
      <c r="DF145" s="471"/>
      <c r="DG145" s="471"/>
      <c r="DH145" s="471"/>
      <c r="DI145" s="471"/>
      <c r="DJ145" s="471"/>
      <c r="DK145" s="471"/>
      <c r="DL145" s="471"/>
      <c r="DM145" s="471"/>
      <c r="DN145" s="471"/>
      <c r="DO145" s="471"/>
      <c r="DP145" s="471"/>
      <c r="DQ145" s="471"/>
      <c r="DR145" s="471"/>
      <c r="DS145" s="471"/>
      <c r="DT145" s="471"/>
      <c r="DU145" s="471"/>
      <c r="DV145" s="471"/>
      <c r="DW145" s="471"/>
      <c r="DX145" s="471"/>
      <c r="DY145" s="471"/>
      <c r="DZ145" s="471"/>
      <c r="EA145" s="471"/>
      <c r="EB145" s="471"/>
      <c r="EC145" s="471"/>
      <c r="ED145" s="471"/>
      <c r="EE145" s="471"/>
      <c r="EF145" s="471"/>
      <c r="EG145" s="471"/>
      <c r="EH145" s="471"/>
      <c r="EI145" s="471"/>
      <c r="EJ145" s="471"/>
      <c r="EK145" s="471"/>
      <c r="EL145" s="471"/>
      <c r="EM145" s="471"/>
      <c r="EN145" s="471"/>
      <c r="EO145" s="471"/>
      <c r="EP145" s="471"/>
      <c r="EQ145" s="471"/>
      <c r="ER145" s="471"/>
      <c r="ES145" s="471"/>
      <c r="ET145" s="471"/>
      <c r="EU145" s="471"/>
      <c r="EV145" s="471"/>
      <c r="EW145" s="471"/>
      <c r="EX145" s="471"/>
      <c r="EY145" s="471"/>
      <c r="EZ145" s="471"/>
      <c r="FA145" s="471"/>
      <c r="FB145" s="471"/>
      <c r="FC145" s="471"/>
      <c r="FD145" s="471"/>
      <c r="FE145" s="471"/>
      <c r="FF145" s="471"/>
      <c r="FG145" s="471"/>
      <c r="FH145" s="471"/>
      <c r="FI145" s="471"/>
      <c r="FJ145" s="471"/>
      <c r="FK145" s="471"/>
      <c r="FL145" s="471"/>
      <c r="FM145" s="471"/>
      <c r="FN145" s="471"/>
      <c r="FO145" s="471"/>
      <c r="FP145" s="471"/>
      <c r="FQ145" s="471"/>
      <c r="FR145" s="471"/>
      <c r="FS145" s="471"/>
      <c r="FT145" s="471"/>
      <c r="FU145" s="471"/>
      <c r="FV145" s="471"/>
      <c r="FW145" s="471"/>
      <c r="FX145" s="471"/>
      <c r="FY145" s="471"/>
      <c r="FZ145" s="471"/>
      <c r="GA145" s="471"/>
      <c r="GB145" s="471"/>
      <c r="GC145" s="471"/>
      <c r="GD145" s="471"/>
      <c r="GE145" s="471"/>
      <c r="GF145" s="471"/>
      <c r="GG145" s="471"/>
      <c r="GH145" s="471"/>
      <c r="GI145" s="471"/>
      <c r="GJ145" s="471"/>
      <c r="GK145" s="471"/>
      <c r="GL145" s="471"/>
      <c r="GM145" s="471"/>
      <c r="GN145" s="471"/>
      <c r="GO145" s="471"/>
      <c r="GP145" s="471"/>
      <c r="GQ145" s="471"/>
      <c r="GR145" s="471"/>
      <c r="GS145" s="471"/>
      <c r="GT145" s="471"/>
      <c r="GU145" s="471"/>
      <c r="GV145" s="471"/>
      <c r="GW145" s="471"/>
      <c r="GX145" s="471"/>
      <c r="GY145" s="471"/>
      <c r="GZ145" s="471"/>
      <c r="HA145" s="471"/>
      <c r="HB145" s="471"/>
      <c r="HC145" s="471"/>
      <c r="HD145" s="471"/>
      <c r="HE145" s="471"/>
      <c r="HF145" s="471"/>
      <c r="HG145" s="471"/>
      <c r="HH145" s="471"/>
      <c r="HI145" s="471"/>
      <c r="HJ145" s="471"/>
      <c r="HK145" s="471"/>
      <c r="HL145" s="471"/>
      <c r="HM145" s="471"/>
      <c r="HN145" s="471"/>
      <c r="HO145" s="471"/>
      <c r="HP145" s="471"/>
      <c r="HQ145" s="471"/>
      <c r="HR145" s="471"/>
      <c r="HS145" s="471"/>
      <c r="HT145" s="471"/>
      <c r="HU145" s="471"/>
      <c r="HV145" s="471"/>
      <c r="HW145" s="471"/>
      <c r="HX145" s="471"/>
      <c r="HY145" s="471"/>
      <c r="HZ145" s="471"/>
      <c r="IA145" s="471"/>
      <c r="IB145" s="471"/>
      <c r="IC145" s="471"/>
    </row>
    <row r="146" spans="1:17" ht="15">
      <c r="A146" s="215" t="s">
        <v>361</v>
      </c>
      <c r="B146" s="539" t="s">
        <v>42</v>
      </c>
      <c r="C146" s="233">
        <v>3</v>
      </c>
      <c r="D146" s="532"/>
      <c r="E146" s="532"/>
      <c r="F146" s="219"/>
      <c r="G146" s="483">
        <v>4</v>
      </c>
      <c r="H146" s="552">
        <f>G146*30</f>
        <v>120</v>
      </c>
      <c r="I146" s="541">
        <v>14</v>
      </c>
      <c r="J146" s="636" t="s">
        <v>135</v>
      </c>
      <c r="K146" s="636"/>
      <c r="L146" s="636" t="s">
        <v>237</v>
      </c>
      <c r="M146" s="637">
        <f>H146-I146</f>
        <v>106</v>
      </c>
      <c r="N146" s="482"/>
      <c r="O146" s="1414"/>
      <c r="P146" s="1415"/>
      <c r="Q146" s="638" t="s">
        <v>286</v>
      </c>
    </row>
    <row r="149" spans="1:237" ht="30.75">
      <c r="A149" s="215" t="s">
        <v>147</v>
      </c>
      <c r="B149" s="521" t="s">
        <v>37</v>
      </c>
      <c r="C149" s="230">
        <v>4</v>
      </c>
      <c r="D149" s="215"/>
      <c r="E149" s="215"/>
      <c r="F149" s="515"/>
      <c r="G149" s="230">
        <v>3.5</v>
      </c>
      <c r="H149" s="230">
        <v>105</v>
      </c>
      <c r="I149" s="230">
        <v>4</v>
      </c>
      <c r="J149" s="230"/>
      <c r="K149" s="230"/>
      <c r="L149" s="215" t="s">
        <v>134</v>
      </c>
      <c r="M149" s="234">
        <v>101</v>
      </c>
      <c r="N149" s="39"/>
      <c r="O149" s="1492"/>
      <c r="P149" s="1492"/>
      <c r="Q149" s="215"/>
      <c r="R149" s="1419" t="s">
        <v>134</v>
      </c>
      <c r="S149" s="1420"/>
      <c r="T149" s="215"/>
      <c r="U149" s="1637"/>
      <c r="V149" s="1638"/>
      <c r="W149" s="197"/>
      <c r="X149" s="1412"/>
      <c r="Y149" s="1413"/>
      <c r="Z149" s="39"/>
      <c r="AA149" s="39"/>
      <c r="AB149" s="101"/>
      <c r="AC149" s="38"/>
      <c r="AD149" s="39" t="s">
        <v>342</v>
      </c>
      <c r="AE149" s="39" t="s">
        <v>342</v>
      </c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</row>
    <row r="150" spans="1:237" ht="30.75">
      <c r="A150" s="215" t="s">
        <v>148</v>
      </c>
      <c r="B150" s="521" t="s">
        <v>62</v>
      </c>
      <c r="C150" s="230">
        <v>4</v>
      </c>
      <c r="D150" s="230"/>
      <c r="E150" s="230"/>
      <c r="F150" s="172"/>
      <c r="G150" s="481">
        <v>3</v>
      </c>
      <c r="H150" s="230">
        <v>90</v>
      </c>
      <c r="I150" s="230">
        <v>4</v>
      </c>
      <c r="J150" s="215" t="s">
        <v>134</v>
      </c>
      <c r="K150" s="230"/>
      <c r="L150" s="215"/>
      <c r="M150" s="234">
        <v>86</v>
      </c>
      <c r="N150" s="215"/>
      <c r="O150" s="1419"/>
      <c r="P150" s="1420"/>
      <c r="Q150" s="215"/>
      <c r="R150" s="1419" t="s">
        <v>134</v>
      </c>
      <c r="S150" s="1420"/>
      <c r="T150" s="215"/>
      <c r="U150" s="1419"/>
      <c r="V150" s="1420"/>
      <c r="W150" s="197"/>
      <c r="X150" s="1412"/>
      <c r="Y150" s="1413"/>
      <c r="Z150" s="39"/>
      <c r="AA150" s="39"/>
      <c r="AB150" s="101"/>
      <c r="AC150" s="38"/>
      <c r="AD150" s="39" t="s">
        <v>342</v>
      </c>
      <c r="AE150" s="39" t="s">
        <v>342</v>
      </c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</row>
    <row r="151" spans="1:237" ht="15.75">
      <c r="A151" s="215" t="s">
        <v>254</v>
      </c>
      <c r="B151" s="547" t="s">
        <v>255</v>
      </c>
      <c r="C151" s="233"/>
      <c r="D151" s="233">
        <v>4</v>
      </c>
      <c r="E151" s="233"/>
      <c r="F151" s="219"/>
      <c r="G151" s="543">
        <v>2</v>
      </c>
      <c r="H151" s="541">
        <v>60</v>
      </c>
      <c r="I151" s="542">
        <v>4</v>
      </c>
      <c r="J151" s="532" t="s">
        <v>134</v>
      </c>
      <c r="K151" s="233"/>
      <c r="L151" s="233"/>
      <c r="M151" s="234">
        <v>56</v>
      </c>
      <c r="N151" s="215"/>
      <c r="O151" s="42"/>
      <c r="P151" s="42"/>
      <c r="Q151" s="215"/>
      <c r="R151" s="1419" t="s">
        <v>134</v>
      </c>
      <c r="S151" s="1420"/>
      <c r="T151" s="215"/>
      <c r="U151" s="1419"/>
      <c r="V151" s="1420"/>
      <c r="W151" s="201"/>
      <c r="X151" s="1517"/>
      <c r="Y151" s="1518"/>
      <c r="Z151" s="201"/>
      <c r="AA151" s="221"/>
      <c r="AB151" s="109"/>
      <c r="AC151" s="42"/>
      <c r="AD151" s="39" t="s">
        <v>342</v>
      </c>
      <c r="AE151" s="39" t="s">
        <v>342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</row>
    <row r="152" spans="1:237" ht="30.75">
      <c r="A152" s="215" t="s">
        <v>183</v>
      </c>
      <c r="B152" s="696" t="s">
        <v>357</v>
      </c>
      <c r="C152" s="233">
        <v>4</v>
      </c>
      <c r="D152" s="532"/>
      <c r="E152" s="532"/>
      <c r="F152" s="219"/>
      <c r="G152" s="697">
        <v>3.5</v>
      </c>
      <c r="H152" s="299">
        <v>105</v>
      </c>
      <c r="I152" s="698">
        <v>12</v>
      </c>
      <c r="J152" s="699">
        <v>8</v>
      </c>
      <c r="K152" s="699">
        <v>4</v>
      </c>
      <c r="L152" s="700"/>
      <c r="M152" s="701">
        <v>81</v>
      </c>
      <c r="N152" s="702"/>
      <c r="O152" s="1419"/>
      <c r="P152" s="1420"/>
      <c r="Q152" s="39"/>
      <c r="R152" s="1679" t="s">
        <v>282</v>
      </c>
      <c r="S152" s="1680"/>
      <c r="T152" s="702"/>
      <c r="U152" s="1675"/>
      <c r="V152" s="1676"/>
      <c r="W152" s="201"/>
      <c r="X152" s="1677"/>
      <c r="Y152" s="1678"/>
      <c r="Z152" s="221"/>
      <c r="AA152" s="221"/>
      <c r="AB152" s="109"/>
      <c r="AC152" s="42"/>
      <c r="AD152" s="39" t="e">
        <v>#REF!</v>
      </c>
      <c r="AE152" s="39" t="s">
        <v>342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</row>
    <row r="153" spans="1:237" ht="15">
      <c r="A153" s="215" t="s">
        <v>362</v>
      </c>
      <c r="B153" s="539" t="s">
        <v>75</v>
      </c>
      <c r="C153" s="233">
        <v>4</v>
      </c>
      <c r="D153" s="532"/>
      <c r="E153" s="532"/>
      <c r="F153" s="219"/>
      <c r="G153" s="483">
        <v>5</v>
      </c>
      <c r="H153" s="552">
        <v>150</v>
      </c>
      <c r="I153" s="542">
        <v>14</v>
      </c>
      <c r="J153" s="233" t="s">
        <v>135</v>
      </c>
      <c r="K153" s="233"/>
      <c r="L153" s="233" t="s">
        <v>237</v>
      </c>
      <c r="M153" s="234">
        <v>136</v>
      </c>
      <c r="N153" s="215"/>
      <c r="O153" s="1419"/>
      <c r="P153" s="1420"/>
      <c r="Q153" s="215"/>
      <c r="R153" s="1522" t="s">
        <v>286</v>
      </c>
      <c r="S153" s="1523"/>
      <c r="T153" s="215"/>
      <c r="U153" s="1637"/>
      <c r="V153" s="1638"/>
      <c r="W153" s="531"/>
      <c r="X153" s="1677"/>
      <c r="Y153" s="1678"/>
      <c r="Z153" s="41"/>
      <c r="AA153" s="41"/>
      <c r="AB153" s="110"/>
      <c r="AC153" s="42"/>
      <c r="AD153" s="39" t="s">
        <v>342</v>
      </c>
      <c r="AE153" s="39" t="s">
        <v>342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</row>
  </sheetData>
  <sheetProtection/>
  <mergeCells count="404">
    <mergeCell ref="O153:P153"/>
    <mergeCell ref="R153:S153"/>
    <mergeCell ref="U153:V153"/>
    <mergeCell ref="X153:Y153"/>
    <mergeCell ref="R151:S151"/>
    <mergeCell ref="U151:V151"/>
    <mergeCell ref="X151:Y151"/>
    <mergeCell ref="O152:P152"/>
    <mergeCell ref="R152:S152"/>
    <mergeCell ref="U152:V152"/>
    <mergeCell ref="X149:Y149"/>
    <mergeCell ref="O150:P150"/>
    <mergeCell ref="R150:S150"/>
    <mergeCell ref="U150:V150"/>
    <mergeCell ref="X150:Y150"/>
    <mergeCell ref="X152:Y152"/>
    <mergeCell ref="O146:P146"/>
    <mergeCell ref="O149:P149"/>
    <mergeCell ref="R149:S149"/>
    <mergeCell ref="U149:V149"/>
    <mergeCell ref="O144:P144"/>
    <mergeCell ref="R144:S144"/>
    <mergeCell ref="U144:V144"/>
    <mergeCell ref="X144:Y144"/>
    <mergeCell ref="O145:P145"/>
    <mergeCell ref="R145:S145"/>
    <mergeCell ref="U145:V145"/>
    <mergeCell ref="X145:Y145"/>
    <mergeCell ref="R142:S142"/>
    <mergeCell ref="U142:V142"/>
    <mergeCell ref="X142:Y142"/>
    <mergeCell ref="O143:P143"/>
    <mergeCell ref="R143:S143"/>
    <mergeCell ref="U143:V143"/>
    <mergeCell ref="X143:Y143"/>
    <mergeCell ref="J105:N105"/>
    <mergeCell ref="J107:L107"/>
    <mergeCell ref="J109:L109"/>
    <mergeCell ref="J111:N111"/>
    <mergeCell ref="J112:N112"/>
    <mergeCell ref="O142:P142"/>
    <mergeCell ref="N102:P102"/>
    <mergeCell ref="Q102:S102"/>
    <mergeCell ref="T102:V102"/>
    <mergeCell ref="W102:Y102"/>
    <mergeCell ref="Z102:AB102"/>
    <mergeCell ref="N103:AB103"/>
    <mergeCell ref="A101:M101"/>
    <mergeCell ref="N101:P101"/>
    <mergeCell ref="Q101:S101"/>
    <mergeCell ref="T101:V101"/>
    <mergeCell ref="W101:Y101"/>
    <mergeCell ref="Z101:AB101"/>
    <mergeCell ref="X99:Y99"/>
    <mergeCell ref="A100:M100"/>
    <mergeCell ref="O100:P100"/>
    <mergeCell ref="R100:S100"/>
    <mergeCell ref="U100:V100"/>
    <mergeCell ref="X100:Y100"/>
    <mergeCell ref="A99:M99"/>
    <mergeCell ref="O99:P99"/>
    <mergeCell ref="R99:S99"/>
    <mergeCell ref="U99:V99"/>
    <mergeCell ref="X97:Y97"/>
    <mergeCell ref="A98:M98"/>
    <mergeCell ref="O98:P98"/>
    <mergeCell ref="R98:S98"/>
    <mergeCell ref="U98:V98"/>
    <mergeCell ref="X98:Y98"/>
    <mergeCell ref="A97:M97"/>
    <mergeCell ref="O97:P97"/>
    <mergeCell ref="R97:S97"/>
    <mergeCell ref="U97:V97"/>
    <mergeCell ref="X95:Y95"/>
    <mergeCell ref="A96:M96"/>
    <mergeCell ref="O96:P96"/>
    <mergeCell ref="R96:S96"/>
    <mergeCell ref="U96:V96"/>
    <mergeCell ref="X96:Y96"/>
    <mergeCell ref="A95:F95"/>
    <mergeCell ref="O95:P95"/>
    <mergeCell ref="R95:S95"/>
    <mergeCell ref="U95:V95"/>
    <mergeCell ref="O93:P93"/>
    <mergeCell ref="R93:S93"/>
    <mergeCell ref="U93:V93"/>
    <mergeCell ref="X93:Y93"/>
    <mergeCell ref="O94:P94"/>
    <mergeCell ref="R94:S94"/>
    <mergeCell ref="U94:V94"/>
    <mergeCell ref="X94:Y94"/>
    <mergeCell ref="O89:P89"/>
    <mergeCell ref="R89:S89"/>
    <mergeCell ref="U89:V89"/>
    <mergeCell ref="X89:Y89"/>
    <mergeCell ref="A90:F90"/>
    <mergeCell ref="O90:P90"/>
    <mergeCell ref="R90:S90"/>
    <mergeCell ref="U90:V90"/>
    <mergeCell ref="X90:Y90"/>
    <mergeCell ref="A87:F87"/>
    <mergeCell ref="O87:P87"/>
    <mergeCell ref="R87:S87"/>
    <mergeCell ref="U87:V87"/>
    <mergeCell ref="X87:Y87"/>
    <mergeCell ref="A88:AB88"/>
    <mergeCell ref="A81:B81"/>
    <mergeCell ref="O81:P81"/>
    <mergeCell ref="R81:S81"/>
    <mergeCell ref="U81:V81"/>
    <mergeCell ref="U86:V86"/>
    <mergeCell ref="X86:Y86"/>
    <mergeCell ref="O80:P80"/>
    <mergeCell ref="R80:S80"/>
    <mergeCell ref="U80:V80"/>
    <mergeCell ref="X80:Y80"/>
    <mergeCell ref="X81:Y81"/>
    <mergeCell ref="A83:F83"/>
    <mergeCell ref="O83:P83"/>
    <mergeCell ref="R83:S83"/>
    <mergeCell ref="U83:V83"/>
    <mergeCell ref="X83:Y83"/>
    <mergeCell ref="O77:P77"/>
    <mergeCell ref="R77:S77"/>
    <mergeCell ref="U77:V77"/>
    <mergeCell ref="X77:Y77"/>
    <mergeCell ref="A78:AB78"/>
    <mergeCell ref="O79:P79"/>
    <mergeCell ref="R79:S79"/>
    <mergeCell ref="U79:V79"/>
    <mergeCell ref="X79:Y79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0:P70"/>
    <mergeCell ref="R70:S70"/>
    <mergeCell ref="U70:V70"/>
    <mergeCell ref="X70:Y70"/>
    <mergeCell ref="O71:P71"/>
    <mergeCell ref="R71:S71"/>
    <mergeCell ref="U71:V71"/>
    <mergeCell ref="X71:Y71"/>
    <mergeCell ref="O68:P68"/>
    <mergeCell ref="R68:S68"/>
    <mergeCell ref="U68:V68"/>
    <mergeCell ref="X68:Y68"/>
    <mergeCell ref="O69:P69"/>
    <mergeCell ref="R69:S69"/>
    <mergeCell ref="U69:V69"/>
    <mergeCell ref="X69:Y69"/>
    <mergeCell ref="O66:P66"/>
    <mergeCell ref="R66:S66"/>
    <mergeCell ref="U66:V66"/>
    <mergeCell ref="X66:Y66"/>
    <mergeCell ref="O67:P67"/>
    <mergeCell ref="R67:S67"/>
    <mergeCell ref="U67:V67"/>
    <mergeCell ref="X67:Y67"/>
    <mergeCell ref="O64:P64"/>
    <mergeCell ref="R64:S64"/>
    <mergeCell ref="U64:V64"/>
    <mergeCell ref="X64:Y64"/>
    <mergeCell ref="O65:P65"/>
    <mergeCell ref="R65:S65"/>
    <mergeCell ref="U65:V65"/>
    <mergeCell ref="X65:Y65"/>
    <mergeCell ref="O62:P62"/>
    <mergeCell ref="R62:S62"/>
    <mergeCell ref="U62:V62"/>
    <mergeCell ref="X62:Y62"/>
    <mergeCell ref="O63:P63"/>
    <mergeCell ref="R63:S63"/>
    <mergeCell ref="U63:V63"/>
    <mergeCell ref="X63:Y63"/>
    <mergeCell ref="O60:P60"/>
    <mergeCell ref="R60:S60"/>
    <mergeCell ref="U60:V60"/>
    <mergeCell ref="X60:Y60"/>
    <mergeCell ref="O61:P61"/>
    <mergeCell ref="R61:S61"/>
    <mergeCell ref="U61:V61"/>
    <mergeCell ref="X61:Y61"/>
    <mergeCell ref="A57:AB57"/>
    <mergeCell ref="O58:P58"/>
    <mergeCell ref="R58:S58"/>
    <mergeCell ref="U58:V58"/>
    <mergeCell ref="X58:Y58"/>
    <mergeCell ref="O59:P59"/>
    <mergeCell ref="R59:S59"/>
    <mergeCell ref="U59:V59"/>
    <mergeCell ref="X59:Y59"/>
    <mergeCell ref="O52:P52"/>
    <mergeCell ref="R52:S52"/>
    <mergeCell ref="U52:V52"/>
    <mergeCell ref="X52:Y52"/>
    <mergeCell ref="A55:AB55"/>
    <mergeCell ref="A56:AB56"/>
    <mergeCell ref="O50:P50"/>
    <mergeCell ref="R50:S50"/>
    <mergeCell ref="U50:V50"/>
    <mergeCell ref="X50:Y50"/>
    <mergeCell ref="O51:P51"/>
    <mergeCell ref="R51:S51"/>
    <mergeCell ref="U51:V51"/>
    <mergeCell ref="X51:Y51"/>
    <mergeCell ref="O48:P48"/>
    <mergeCell ref="R48:S48"/>
    <mergeCell ref="U48:V48"/>
    <mergeCell ref="X48:Y48"/>
    <mergeCell ref="O49:P49"/>
    <mergeCell ref="R49:S49"/>
    <mergeCell ref="U49:V49"/>
    <mergeCell ref="X49:Y49"/>
    <mergeCell ref="O46:P46"/>
    <mergeCell ref="R46:S46"/>
    <mergeCell ref="U46:V46"/>
    <mergeCell ref="X46:Y46"/>
    <mergeCell ref="O47:P47"/>
    <mergeCell ref="R47:S47"/>
    <mergeCell ref="U47:V47"/>
    <mergeCell ref="X47:Y47"/>
    <mergeCell ref="X42:Y42"/>
    <mergeCell ref="A43:AB43"/>
    <mergeCell ref="A44:AB44"/>
    <mergeCell ref="A45:AB45"/>
    <mergeCell ref="A42:F42"/>
    <mergeCell ref="O42:P42"/>
    <mergeCell ref="R42:S42"/>
    <mergeCell ref="U42:V42"/>
    <mergeCell ref="O40:P40"/>
    <mergeCell ref="R40:S40"/>
    <mergeCell ref="U40:V40"/>
    <mergeCell ref="X40:Y40"/>
    <mergeCell ref="O41:P41"/>
    <mergeCell ref="R41:S41"/>
    <mergeCell ref="U41:V41"/>
    <mergeCell ref="X41:Y41"/>
    <mergeCell ref="O38:P38"/>
    <mergeCell ref="R38:S38"/>
    <mergeCell ref="U38:V38"/>
    <mergeCell ref="X38:Y38"/>
    <mergeCell ref="O39:P39"/>
    <mergeCell ref="R39:S39"/>
    <mergeCell ref="U39:V39"/>
    <mergeCell ref="X39:Y39"/>
    <mergeCell ref="O36:P36"/>
    <mergeCell ref="R36:S36"/>
    <mergeCell ref="U36:V36"/>
    <mergeCell ref="X36:Y36"/>
    <mergeCell ref="R37:S37"/>
    <mergeCell ref="U37:V37"/>
    <mergeCell ref="X37:Y37"/>
    <mergeCell ref="O34:P34"/>
    <mergeCell ref="R34:S34"/>
    <mergeCell ref="U34:V34"/>
    <mergeCell ref="X34:Y34"/>
    <mergeCell ref="O35:P35"/>
    <mergeCell ref="R35:S35"/>
    <mergeCell ref="U35:V35"/>
    <mergeCell ref="X35:Y35"/>
    <mergeCell ref="O32:P32"/>
    <mergeCell ref="R32:S32"/>
    <mergeCell ref="U32:V32"/>
    <mergeCell ref="X32:Y32"/>
    <mergeCell ref="O33:P33"/>
    <mergeCell ref="R33:S33"/>
    <mergeCell ref="U33:V33"/>
    <mergeCell ref="X33:Y33"/>
    <mergeCell ref="O30:P30"/>
    <mergeCell ref="R30:S30"/>
    <mergeCell ref="U30:V30"/>
    <mergeCell ref="X30:Y30"/>
    <mergeCell ref="O31:P31"/>
    <mergeCell ref="R31:S31"/>
    <mergeCell ref="U31:V31"/>
    <mergeCell ref="X31:Y31"/>
    <mergeCell ref="O28:P28"/>
    <mergeCell ref="R28:S28"/>
    <mergeCell ref="U28:V28"/>
    <mergeCell ref="X28:Y28"/>
    <mergeCell ref="O29:P29"/>
    <mergeCell ref="R29:S29"/>
    <mergeCell ref="U29:V29"/>
    <mergeCell ref="X29:Y29"/>
    <mergeCell ref="O26:P26"/>
    <mergeCell ref="R26:S26"/>
    <mergeCell ref="U26:V26"/>
    <mergeCell ref="X26:Y26"/>
    <mergeCell ref="O27:P27"/>
    <mergeCell ref="R27:S27"/>
    <mergeCell ref="U27:V27"/>
    <mergeCell ref="X27:Y27"/>
    <mergeCell ref="X23:Y23"/>
    <mergeCell ref="A24:AB24"/>
    <mergeCell ref="O25:P25"/>
    <mergeCell ref="R25:S25"/>
    <mergeCell ref="U25:V25"/>
    <mergeCell ref="X25:Y25"/>
    <mergeCell ref="A23:F23"/>
    <mergeCell ref="O23:P23"/>
    <mergeCell ref="R23:S23"/>
    <mergeCell ref="U23:V23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8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.125" defaultRowHeight="12.75"/>
  <cols>
    <col min="1" max="1" width="11.00390625" style="12" customWidth="1"/>
    <col min="2" max="2" width="66.62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50390625" style="13" hidden="1" customWidth="1"/>
    <col min="18" max="18" width="5.50390625" style="13" hidden="1" customWidth="1"/>
    <col min="19" max="19" width="3.375" style="13" hidden="1" customWidth="1"/>
    <col min="20" max="20" width="8.125" style="13" customWidth="1"/>
    <col min="21" max="21" width="5.125" style="13" hidden="1" customWidth="1"/>
    <col min="22" max="22" width="4.50390625" style="21" hidden="1" customWidth="1"/>
    <col min="23" max="23" width="9.375" style="21" hidden="1" customWidth="1"/>
    <col min="24" max="24" width="5.875" style="21" hidden="1" customWidth="1"/>
    <col min="25" max="25" width="4.125" style="13" hidden="1" customWidth="1"/>
    <col min="26" max="26" width="7.375" style="13" hidden="1" customWidth="1"/>
    <col min="27" max="27" width="6.50390625" style="13" hidden="1" customWidth="1"/>
    <col min="28" max="28" width="5.50390625" style="13" hidden="1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47" width="9.125" style="13" hidden="1" customWidth="1"/>
    <col min="48" max="48" width="36.50390625" style="13" customWidth="1"/>
    <col min="49" max="50" width="9.125" style="568" customWidth="1"/>
    <col min="51" max="16384" width="9.125" style="13" customWidth="1"/>
  </cols>
  <sheetData>
    <row r="1" spans="1:50" s="38" customFormat="1" ht="20.25">
      <c r="A1" s="1748" t="s">
        <v>344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W1" s="1748"/>
      <c r="X1" s="1748"/>
      <c r="Y1" s="1749"/>
      <c r="Z1" s="1749"/>
      <c r="AA1" s="1749"/>
      <c r="AB1" s="1749"/>
      <c r="AW1" s="39"/>
      <c r="AX1" s="39"/>
    </row>
    <row r="2" spans="1:50" s="38" customFormat="1" ht="18.75" customHeight="1">
      <c r="A2" s="1605" t="s">
        <v>24</v>
      </c>
      <c r="B2" s="1545" t="s">
        <v>127</v>
      </c>
      <c r="C2" s="1545" t="s">
        <v>265</v>
      </c>
      <c r="D2" s="1545"/>
      <c r="E2" s="1750"/>
      <c r="F2" s="1750"/>
      <c r="G2" s="1577" t="s">
        <v>126</v>
      </c>
      <c r="H2" s="1545" t="s">
        <v>113</v>
      </c>
      <c r="I2" s="1545"/>
      <c r="J2" s="1545"/>
      <c r="K2" s="1545"/>
      <c r="L2" s="1545"/>
      <c r="M2" s="1545"/>
      <c r="N2" s="1603"/>
      <c r="O2" s="1603"/>
      <c r="P2" s="1603"/>
      <c r="Q2" s="1603"/>
      <c r="R2" s="1603"/>
      <c r="S2" s="1603"/>
      <c r="T2" s="1603"/>
      <c r="U2" s="1603"/>
      <c r="V2" s="1603"/>
      <c r="W2" s="1603"/>
      <c r="X2" s="1603"/>
      <c r="Y2" s="1603"/>
      <c r="Z2" s="1603"/>
      <c r="AA2" s="1603"/>
      <c r="AB2" s="1603"/>
      <c r="AC2" s="1603"/>
      <c r="AD2" s="1603"/>
      <c r="AE2" s="1603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492" t="s">
        <v>343</v>
      </c>
      <c r="AW2" s="569"/>
      <c r="AX2" s="39"/>
    </row>
    <row r="3" spans="1:50" s="38" customFormat="1" ht="24.75" customHeight="1">
      <c r="A3" s="1605"/>
      <c r="B3" s="1545"/>
      <c r="C3" s="1545"/>
      <c r="D3" s="1545"/>
      <c r="E3" s="1750"/>
      <c r="F3" s="1750"/>
      <c r="G3" s="1577"/>
      <c r="H3" s="1577" t="s">
        <v>117</v>
      </c>
      <c r="I3" s="1492" t="s">
        <v>118</v>
      </c>
      <c r="J3" s="1492"/>
      <c r="K3" s="1492"/>
      <c r="L3" s="1492"/>
      <c r="M3" s="1577" t="s">
        <v>114</v>
      </c>
      <c r="N3" s="1603"/>
      <c r="O3" s="1603"/>
      <c r="P3" s="1603"/>
      <c r="Q3" s="1603"/>
      <c r="R3" s="1603"/>
      <c r="S3" s="1603"/>
      <c r="T3" s="1603"/>
      <c r="U3" s="1603"/>
      <c r="V3" s="1603"/>
      <c r="W3" s="1603"/>
      <c r="X3" s="1603"/>
      <c r="Y3" s="1603"/>
      <c r="Z3" s="1603"/>
      <c r="AA3" s="1603"/>
      <c r="AB3" s="1603"/>
      <c r="AC3" s="1603"/>
      <c r="AD3" s="1603"/>
      <c r="AE3" s="1603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1492"/>
      <c r="AW3" s="569"/>
      <c r="AX3" s="39"/>
    </row>
    <row r="4" spans="1:50" s="38" customFormat="1" ht="18" customHeight="1">
      <c r="A4" s="1605"/>
      <c r="B4" s="1545"/>
      <c r="C4" s="1577" t="s">
        <v>25</v>
      </c>
      <c r="D4" s="1577" t="s">
        <v>26</v>
      </c>
      <c r="E4" s="1754" t="s">
        <v>119</v>
      </c>
      <c r="F4" s="1755"/>
      <c r="G4" s="1577"/>
      <c r="H4" s="1577"/>
      <c r="I4" s="1577" t="s">
        <v>115</v>
      </c>
      <c r="J4" s="1545" t="s">
        <v>116</v>
      </c>
      <c r="K4" s="1750"/>
      <c r="L4" s="1750"/>
      <c r="M4" s="1577"/>
      <c r="N4" s="1492" t="s">
        <v>27</v>
      </c>
      <c r="O4" s="1492"/>
      <c r="P4" s="1492"/>
      <c r="Q4" s="1492" t="s">
        <v>28</v>
      </c>
      <c r="R4" s="1492"/>
      <c r="S4" s="1492"/>
      <c r="T4" s="1492" t="s">
        <v>29</v>
      </c>
      <c r="U4" s="1492"/>
      <c r="V4" s="1492"/>
      <c r="W4" s="1492" t="s">
        <v>30</v>
      </c>
      <c r="X4" s="1492"/>
      <c r="Y4" s="1492"/>
      <c r="Z4" s="1492" t="s">
        <v>31</v>
      </c>
      <c r="AA4" s="1492"/>
      <c r="AB4" s="1492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1492"/>
      <c r="AW4" s="569"/>
      <c r="AX4" s="39"/>
    </row>
    <row r="5" spans="1:50" s="38" customFormat="1" ht="18">
      <c r="A5" s="1605"/>
      <c r="B5" s="1545"/>
      <c r="C5" s="1577"/>
      <c r="D5" s="1577"/>
      <c r="E5" s="1577" t="s">
        <v>120</v>
      </c>
      <c r="F5" s="1577" t="s">
        <v>121</v>
      </c>
      <c r="G5" s="1577"/>
      <c r="H5" s="1577"/>
      <c r="I5" s="1577"/>
      <c r="J5" s="1577" t="s">
        <v>65</v>
      </c>
      <c r="K5" s="1746" t="s">
        <v>66</v>
      </c>
      <c r="L5" s="1757" t="s">
        <v>67</v>
      </c>
      <c r="M5" s="1577"/>
      <c r="N5" s="1752"/>
      <c r="O5" s="1752"/>
      <c r="P5" s="1753"/>
      <c r="Q5" s="1753"/>
      <c r="R5" s="1753"/>
      <c r="S5" s="1753"/>
      <c r="T5" s="1753"/>
      <c r="U5" s="1753"/>
      <c r="V5" s="1753"/>
      <c r="W5" s="1753"/>
      <c r="X5" s="1753"/>
      <c r="Y5" s="1753"/>
      <c r="Z5" s="1753"/>
      <c r="AA5" s="1753"/>
      <c r="AB5" s="1753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492"/>
      <c r="AW5" s="569"/>
      <c r="AX5" s="39"/>
    </row>
    <row r="6" spans="1:50" s="38" customFormat="1" ht="15">
      <c r="A6" s="1605"/>
      <c r="B6" s="1545"/>
      <c r="C6" s="1577"/>
      <c r="D6" s="1577"/>
      <c r="E6" s="1756"/>
      <c r="F6" s="1756"/>
      <c r="G6" s="1577"/>
      <c r="H6" s="1577"/>
      <c r="I6" s="1577"/>
      <c r="J6" s="1745"/>
      <c r="K6" s="1745"/>
      <c r="L6" s="1745"/>
      <c r="M6" s="1577"/>
      <c r="N6" s="172">
        <v>1</v>
      </c>
      <c r="O6" s="1751">
        <v>2</v>
      </c>
      <c r="P6" s="1751"/>
      <c r="Q6" s="172">
        <v>3</v>
      </c>
      <c r="R6" s="1751">
        <v>4</v>
      </c>
      <c r="S6" s="1751"/>
      <c r="T6" s="172">
        <v>5</v>
      </c>
      <c r="U6" s="1751">
        <v>6</v>
      </c>
      <c r="V6" s="1751"/>
      <c r="W6" s="172">
        <v>7</v>
      </c>
      <c r="X6" s="1751">
        <v>8</v>
      </c>
      <c r="Y6" s="1751"/>
      <c r="Z6" s="172">
        <v>9</v>
      </c>
      <c r="AA6" s="172" t="s">
        <v>252</v>
      </c>
      <c r="AB6" s="172" t="s">
        <v>253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492"/>
      <c r="AW6" s="569"/>
      <c r="AX6" s="39"/>
    </row>
    <row r="7" spans="1:50" s="38" customFormat="1" ht="42" customHeight="1">
      <c r="A7" s="1605"/>
      <c r="B7" s="1545"/>
      <c r="C7" s="1577"/>
      <c r="D7" s="1577"/>
      <c r="E7" s="1756"/>
      <c r="F7" s="1756"/>
      <c r="G7" s="1577"/>
      <c r="H7" s="1577"/>
      <c r="I7" s="1577"/>
      <c r="J7" s="1745"/>
      <c r="K7" s="1745"/>
      <c r="L7" s="1745"/>
      <c r="M7" s="1577"/>
      <c r="N7" s="172"/>
      <c r="O7" s="1751"/>
      <c r="P7" s="1751"/>
      <c r="Q7" s="172"/>
      <c r="R7" s="1751"/>
      <c r="S7" s="1751"/>
      <c r="T7" s="172"/>
      <c r="U7" s="1751"/>
      <c r="V7" s="1751"/>
      <c r="W7" s="172"/>
      <c r="X7" s="1751"/>
      <c r="Y7" s="1751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1492"/>
      <c r="AW7" s="569"/>
      <c r="AX7" s="39"/>
    </row>
    <row r="8" spans="1:237" s="583" customFormat="1" ht="21">
      <c r="A8" s="571" t="s">
        <v>148</v>
      </c>
      <c r="B8" s="572" t="s">
        <v>71</v>
      </c>
      <c r="C8" s="573"/>
      <c r="D8" s="573">
        <v>5</v>
      </c>
      <c r="E8" s="573"/>
      <c r="F8" s="574"/>
      <c r="G8" s="575">
        <v>2</v>
      </c>
      <c r="H8" s="573">
        <v>60</v>
      </c>
      <c r="I8" s="573">
        <v>4</v>
      </c>
      <c r="J8" s="571" t="s">
        <v>134</v>
      </c>
      <c r="K8" s="573"/>
      <c r="L8" s="571"/>
      <c r="M8" s="576">
        <v>56</v>
      </c>
      <c r="N8" s="571"/>
      <c r="O8" s="1758"/>
      <c r="P8" s="1758"/>
      <c r="Q8" s="577"/>
      <c r="R8" s="1759"/>
      <c r="S8" s="1759"/>
      <c r="T8" s="579" t="s">
        <v>134</v>
      </c>
      <c r="U8" s="1758"/>
      <c r="V8" s="1758"/>
      <c r="W8" s="580"/>
      <c r="X8" s="1760"/>
      <c r="Y8" s="1760"/>
      <c r="Z8" s="577"/>
      <c r="AA8" s="577"/>
      <c r="AB8" s="581"/>
      <c r="AC8" s="577"/>
      <c r="AD8" s="577" t="s">
        <v>341</v>
      </c>
      <c r="AE8" s="577" t="s">
        <v>342</v>
      </c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  <c r="DI8" s="582"/>
      <c r="DJ8" s="582"/>
      <c r="DK8" s="582"/>
      <c r="DL8" s="582"/>
      <c r="DM8" s="582"/>
      <c r="DN8" s="582"/>
      <c r="DO8" s="582"/>
      <c r="DP8" s="582"/>
      <c r="DQ8" s="582"/>
      <c r="DR8" s="582"/>
      <c r="DS8" s="582"/>
      <c r="DT8" s="582"/>
      <c r="DU8" s="582"/>
      <c r="DV8" s="582"/>
      <c r="DW8" s="582"/>
      <c r="DX8" s="582"/>
      <c r="DY8" s="582"/>
      <c r="DZ8" s="582"/>
      <c r="EA8" s="582"/>
      <c r="EB8" s="582"/>
      <c r="EC8" s="582"/>
      <c r="ED8" s="582"/>
      <c r="EE8" s="582"/>
      <c r="EF8" s="582"/>
      <c r="EG8" s="582"/>
      <c r="EH8" s="582"/>
      <c r="EI8" s="582"/>
      <c r="EJ8" s="582"/>
      <c r="EK8" s="582"/>
      <c r="EL8" s="582"/>
      <c r="EM8" s="582"/>
      <c r="EN8" s="582"/>
      <c r="EO8" s="582"/>
      <c r="EP8" s="582"/>
      <c r="EQ8" s="582"/>
      <c r="ER8" s="582"/>
      <c r="ES8" s="582"/>
      <c r="ET8" s="582"/>
      <c r="EU8" s="582"/>
      <c r="EV8" s="582"/>
      <c r="EW8" s="582"/>
      <c r="EX8" s="582"/>
      <c r="EY8" s="582"/>
      <c r="EZ8" s="582"/>
      <c r="FA8" s="582"/>
      <c r="FB8" s="582"/>
      <c r="FC8" s="582"/>
      <c r="FD8" s="582"/>
      <c r="FE8" s="582"/>
      <c r="FF8" s="582"/>
      <c r="FG8" s="582"/>
      <c r="FH8" s="582"/>
      <c r="FI8" s="582"/>
      <c r="FJ8" s="582"/>
      <c r="FK8" s="582"/>
      <c r="FL8" s="582"/>
      <c r="FM8" s="582"/>
      <c r="FN8" s="582"/>
      <c r="FO8" s="582"/>
      <c r="FP8" s="582"/>
      <c r="FQ8" s="582"/>
      <c r="FR8" s="582"/>
      <c r="FS8" s="582"/>
      <c r="FT8" s="582"/>
      <c r="FU8" s="582"/>
      <c r="FV8" s="582"/>
      <c r="FW8" s="582"/>
      <c r="FX8" s="582"/>
      <c r="FY8" s="582"/>
      <c r="FZ8" s="582"/>
      <c r="GA8" s="582"/>
      <c r="GB8" s="582"/>
      <c r="GC8" s="582"/>
      <c r="GD8" s="582"/>
      <c r="GE8" s="582"/>
      <c r="GF8" s="582"/>
      <c r="GG8" s="582"/>
      <c r="GH8" s="582"/>
      <c r="GI8" s="582"/>
      <c r="GJ8" s="582"/>
      <c r="GK8" s="582"/>
      <c r="GL8" s="582"/>
      <c r="GM8" s="582"/>
      <c r="GN8" s="582"/>
      <c r="GO8" s="582"/>
      <c r="GP8" s="582"/>
      <c r="GQ8" s="582"/>
      <c r="GR8" s="582"/>
      <c r="GS8" s="582"/>
      <c r="GT8" s="582"/>
      <c r="GU8" s="582"/>
      <c r="GV8" s="582"/>
      <c r="GW8" s="582"/>
      <c r="GX8" s="582"/>
      <c r="GY8" s="582"/>
      <c r="GZ8" s="582"/>
      <c r="HA8" s="582"/>
      <c r="HB8" s="582"/>
      <c r="HC8" s="582"/>
      <c r="HD8" s="582"/>
      <c r="HE8" s="582"/>
      <c r="HF8" s="582"/>
      <c r="HG8" s="582"/>
      <c r="HH8" s="582"/>
      <c r="HI8" s="582"/>
      <c r="HJ8" s="582"/>
      <c r="HK8" s="582"/>
      <c r="HL8" s="582"/>
      <c r="HM8" s="582"/>
      <c r="HN8" s="582"/>
      <c r="HO8" s="582"/>
      <c r="HP8" s="582"/>
      <c r="HQ8" s="582"/>
      <c r="HR8" s="582"/>
      <c r="HS8" s="582"/>
      <c r="HT8" s="582"/>
      <c r="HU8" s="582"/>
      <c r="HV8" s="582"/>
      <c r="HW8" s="582"/>
      <c r="HX8" s="582"/>
      <c r="HY8" s="582"/>
      <c r="HZ8" s="582"/>
      <c r="IA8" s="582"/>
      <c r="IB8" s="582"/>
      <c r="IC8" s="582"/>
    </row>
    <row r="9" spans="1:237" s="583" customFormat="1" ht="21">
      <c r="A9" s="571" t="s">
        <v>150</v>
      </c>
      <c r="B9" s="572" t="s">
        <v>345</v>
      </c>
      <c r="C9" s="573">
        <v>5</v>
      </c>
      <c r="D9" s="573"/>
      <c r="E9" s="573"/>
      <c r="F9" s="574"/>
      <c r="G9" s="575">
        <v>4.5</v>
      </c>
      <c r="H9" s="573">
        <v>135</v>
      </c>
      <c r="I9" s="573">
        <v>4</v>
      </c>
      <c r="J9" s="584" t="s">
        <v>134</v>
      </c>
      <c r="K9" s="573"/>
      <c r="L9" s="576"/>
      <c r="M9" s="576">
        <v>131</v>
      </c>
      <c r="N9" s="571"/>
      <c r="O9" s="1758"/>
      <c r="P9" s="1758"/>
      <c r="Q9" s="571"/>
      <c r="R9" s="1758"/>
      <c r="S9" s="1758"/>
      <c r="T9" s="584" t="s">
        <v>134</v>
      </c>
      <c r="U9" s="1762"/>
      <c r="V9" s="1762"/>
      <c r="W9" s="580"/>
      <c r="X9" s="1760"/>
      <c r="Y9" s="1760"/>
      <c r="Z9" s="577"/>
      <c r="AA9" s="577"/>
      <c r="AB9" s="581"/>
      <c r="AC9" s="577"/>
      <c r="AD9" s="577" t="s">
        <v>341</v>
      </c>
      <c r="AE9" s="577" t="s">
        <v>342</v>
      </c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DX9" s="582"/>
      <c r="DY9" s="582"/>
      <c r="DZ9" s="582"/>
      <c r="EA9" s="582"/>
      <c r="EB9" s="582"/>
      <c r="EC9" s="582"/>
      <c r="ED9" s="582"/>
      <c r="EE9" s="582"/>
      <c r="EF9" s="582"/>
      <c r="EG9" s="582"/>
      <c r="EH9" s="582"/>
      <c r="EI9" s="582"/>
      <c r="EJ9" s="582"/>
      <c r="EK9" s="582"/>
      <c r="EL9" s="582"/>
      <c r="EM9" s="582"/>
      <c r="EN9" s="582"/>
      <c r="EO9" s="582"/>
      <c r="EP9" s="582"/>
      <c r="EQ9" s="582"/>
      <c r="ER9" s="582"/>
      <c r="ES9" s="582"/>
      <c r="ET9" s="582"/>
      <c r="EU9" s="582"/>
      <c r="EV9" s="582"/>
      <c r="EW9" s="582"/>
      <c r="EX9" s="582"/>
      <c r="EY9" s="582"/>
      <c r="EZ9" s="582"/>
      <c r="FA9" s="582"/>
      <c r="FB9" s="582"/>
      <c r="FC9" s="582"/>
      <c r="FD9" s="582"/>
      <c r="FE9" s="582"/>
      <c r="FF9" s="582"/>
      <c r="FG9" s="582"/>
      <c r="FH9" s="582"/>
      <c r="FI9" s="582"/>
      <c r="FJ9" s="582"/>
      <c r="FK9" s="582"/>
      <c r="FL9" s="582"/>
      <c r="FM9" s="582"/>
      <c r="FN9" s="582"/>
      <c r="FO9" s="582"/>
      <c r="FP9" s="582"/>
      <c r="FQ9" s="582"/>
      <c r="FR9" s="582"/>
      <c r="FS9" s="582"/>
      <c r="FT9" s="582"/>
      <c r="FU9" s="582"/>
      <c r="FV9" s="582"/>
      <c r="FW9" s="582"/>
      <c r="FX9" s="582"/>
      <c r="FY9" s="582"/>
      <c r="FZ9" s="582"/>
      <c r="GA9" s="582"/>
      <c r="GB9" s="582"/>
      <c r="GC9" s="582"/>
      <c r="GD9" s="582"/>
      <c r="GE9" s="582"/>
      <c r="GF9" s="582"/>
      <c r="GG9" s="582"/>
      <c r="GH9" s="582"/>
      <c r="GI9" s="582"/>
      <c r="GJ9" s="582"/>
      <c r="GK9" s="582"/>
      <c r="GL9" s="582"/>
      <c r="GM9" s="582"/>
      <c r="GN9" s="582"/>
      <c r="GO9" s="582"/>
      <c r="GP9" s="582"/>
      <c r="GQ9" s="582"/>
      <c r="GR9" s="582"/>
      <c r="GS9" s="582"/>
      <c r="GT9" s="582"/>
      <c r="GU9" s="582"/>
      <c r="GV9" s="582"/>
      <c r="GW9" s="582"/>
      <c r="GX9" s="582"/>
      <c r="GY9" s="582"/>
      <c r="GZ9" s="582"/>
      <c r="HA9" s="582"/>
      <c r="HB9" s="582"/>
      <c r="HC9" s="582"/>
      <c r="HD9" s="582"/>
      <c r="HE9" s="582"/>
      <c r="HF9" s="582"/>
      <c r="HG9" s="582"/>
      <c r="HH9" s="582"/>
      <c r="HI9" s="582"/>
      <c r="HJ9" s="582"/>
      <c r="HK9" s="582"/>
      <c r="HL9" s="582"/>
      <c r="HM9" s="582"/>
      <c r="HN9" s="582"/>
      <c r="HO9" s="582"/>
      <c r="HP9" s="582"/>
      <c r="HQ9" s="582"/>
      <c r="HR9" s="582"/>
      <c r="HS9" s="582"/>
      <c r="HT9" s="582"/>
      <c r="HU9" s="582"/>
      <c r="HV9" s="582"/>
      <c r="HW9" s="582"/>
      <c r="HX9" s="582"/>
      <c r="HY9" s="582"/>
      <c r="HZ9" s="582"/>
      <c r="IA9" s="582"/>
      <c r="IB9" s="582"/>
      <c r="IC9" s="582"/>
    </row>
    <row r="10" spans="1:237" s="583" customFormat="1" ht="21">
      <c r="A10" s="571" t="s">
        <v>269</v>
      </c>
      <c r="B10" s="572" t="s">
        <v>270</v>
      </c>
      <c r="C10" s="573"/>
      <c r="D10" s="573">
        <v>5</v>
      </c>
      <c r="E10" s="573"/>
      <c r="F10" s="585"/>
      <c r="G10" s="586">
        <v>3</v>
      </c>
      <c r="H10" s="573">
        <v>90</v>
      </c>
      <c r="I10" s="573">
        <v>4</v>
      </c>
      <c r="J10" s="584" t="s">
        <v>134</v>
      </c>
      <c r="K10" s="573"/>
      <c r="L10" s="576"/>
      <c r="M10" s="576">
        <v>86</v>
      </c>
      <c r="N10" s="571"/>
      <c r="O10" s="1758"/>
      <c r="P10" s="1758"/>
      <c r="Q10" s="571"/>
      <c r="R10" s="1758"/>
      <c r="S10" s="1758"/>
      <c r="T10" s="584" t="s">
        <v>134</v>
      </c>
      <c r="U10" s="1762"/>
      <c r="V10" s="1762"/>
      <c r="W10" s="587"/>
      <c r="X10" s="1763"/>
      <c r="Y10" s="1763"/>
      <c r="Z10" s="588"/>
      <c r="AA10" s="588"/>
      <c r="AB10" s="589"/>
      <c r="AC10" s="589"/>
      <c r="AD10" s="577" t="s">
        <v>341</v>
      </c>
      <c r="AE10" s="577" t="s">
        <v>342</v>
      </c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0"/>
      <c r="BK10" s="590"/>
      <c r="BL10" s="590"/>
      <c r="BM10" s="590"/>
      <c r="BN10" s="590"/>
      <c r="BO10" s="590"/>
      <c r="BP10" s="590"/>
      <c r="BQ10" s="590"/>
      <c r="BR10" s="590"/>
      <c r="BS10" s="590"/>
      <c r="BT10" s="590"/>
      <c r="BU10" s="590"/>
      <c r="BV10" s="590"/>
      <c r="BW10" s="590"/>
      <c r="BX10" s="590"/>
      <c r="BY10" s="590"/>
      <c r="BZ10" s="590"/>
      <c r="CA10" s="590"/>
      <c r="CB10" s="590"/>
      <c r="CC10" s="590"/>
      <c r="CD10" s="590"/>
      <c r="CE10" s="590"/>
      <c r="CF10" s="590"/>
      <c r="CG10" s="590"/>
      <c r="CH10" s="590"/>
      <c r="CI10" s="590"/>
      <c r="CJ10" s="590"/>
      <c r="CK10" s="590"/>
      <c r="CL10" s="590"/>
      <c r="CM10" s="590"/>
      <c r="CN10" s="590"/>
      <c r="CO10" s="590"/>
      <c r="CP10" s="590"/>
      <c r="CQ10" s="590"/>
      <c r="CR10" s="590"/>
      <c r="CS10" s="590"/>
      <c r="CT10" s="590"/>
      <c r="CU10" s="590"/>
      <c r="CV10" s="590"/>
      <c r="CW10" s="590"/>
      <c r="CX10" s="590"/>
      <c r="CY10" s="590"/>
      <c r="CZ10" s="590"/>
      <c r="DA10" s="590"/>
      <c r="DB10" s="590"/>
      <c r="DC10" s="590"/>
      <c r="DD10" s="590"/>
      <c r="DE10" s="590"/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590"/>
      <c r="DU10" s="590"/>
      <c r="DV10" s="590"/>
      <c r="DW10" s="590"/>
      <c r="DX10" s="590"/>
      <c r="DY10" s="590"/>
      <c r="DZ10" s="590"/>
      <c r="EA10" s="590"/>
      <c r="EB10" s="590"/>
      <c r="EC10" s="590"/>
      <c r="ED10" s="590"/>
      <c r="EE10" s="590"/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590"/>
      <c r="EU10" s="590"/>
      <c r="EV10" s="590"/>
      <c r="EW10" s="590"/>
      <c r="EX10" s="590"/>
      <c r="EY10" s="590"/>
      <c r="EZ10" s="590"/>
      <c r="FA10" s="590"/>
      <c r="FB10" s="590"/>
      <c r="FC10" s="590"/>
      <c r="FD10" s="590"/>
      <c r="FE10" s="590"/>
      <c r="FF10" s="590"/>
      <c r="FG10" s="590"/>
      <c r="FH10" s="590"/>
      <c r="FI10" s="590"/>
      <c r="FJ10" s="590"/>
      <c r="FK10" s="590"/>
      <c r="FL10" s="590"/>
      <c r="FM10" s="590"/>
      <c r="FN10" s="590"/>
      <c r="FO10" s="590"/>
      <c r="FP10" s="590"/>
      <c r="FQ10" s="590"/>
      <c r="FR10" s="590"/>
      <c r="FS10" s="590"/>
      <c r="FT10" s="590"/>
      <c r="FU10" s="590"/>
      <c r="FV10" s="590"/>
      <c r="FW10" s="590"/>
      <c r="FX10" s="590"/>
      <c r="FY10" s="590"/>
      <c r="FZ10" s="590"/>
      <c r="GA10" s="590"/>
      <c r="GB10" s="590"/>
      <c r="GC10" s="590"/>
      <c r="GD10" s="590"/>
      <c r="GE10" s="590"/>
      <c r="GF10" s="590"/>
      <c r="GG10" s="590"/>
      <c r="GH10" s="590"/>
      <c r="GI10" s="590"/>
      <c r="GJ10" s="590"/>
      <c r="GK10" s="590"/>
      <c r="GL10" s="590"/>
      <c r="GM10" s="590"/>
      <c r="GN10" s="590"/>
      <c r="GO10" s="590"/>
      <c r="GP10" s="590"/>
      <c r="GQ10" s="590"/>
      <c r="GR10" s="590"/>
      <c r="GS10" s="590"/>
      <c r="GT10" s="590"/>
      <c r="GU10" s="590"/>
      <c r="GV10" s="590"/>
      <c r="GW10" s="590"/>
      <c r="GX10" s="590"/>
      <c r="GY10" s="590"/>
      <c r="GZ10" s="590"/>
      <c r="HA10" s="590"/>
      <c r="HB10" s="590"/>
      <c r="HC10" s="590"/>
      <c r="HD10" s="590"/>
      <c r="HE10" s="590"/>
      <c r="HF10" s="590"/>
      <c r="HG10" s="590"/>
      <c r="HH10" s="590"/>
      <c r="HI10" s="590"/>
      <c r="HJ10" s="590"/>
      <c r="HK10" s="590"/>
      <c r="HL10" s="590"/>
      <c r="HM10" s="590"/>
      <c r="HN10" s="590"/>
      <c r="HO10" s="590"/>
      <c r="HP10" s="590"/>
      <c r="HQ10" s="590"/>
      <c r="HR10" s="590"/>
      <c r="HS10" s="590"/>
      <c r="HT10" s="590"/>
      <c r="HU10" s="590"/>
      <c r="HV10" s="590"/>
      <c r="HW10" s="590"/>
      <c r="HX10" s="590"/>
      <c r="HY10" s="590"/>
      <c r="HZ10" s="590"/>
      <c r="IA10" s="590"/>
      <c r="IB10" s="590"/>
      <c r="IC10" s="590"/>
    </row>
    <row r="11" spans="1:237" s="583" customFormat="1" ht="21">
      <c r="A11" s="571" t="s">
        <v>271</v>
      </c>
      <c r="B11" s="572" t="s">
        <v>272</v>
      </c>
      <c r="C11" s="573"/>
      <c r="D11" s="573">
        <v>5</v>
      </c>
      <c r="E11" s="573"/>
      <c r="F11" s="574"/>
      <c r="G11" s="586">
        <v>3</v>
      </c>
      <c r="H11" s="573">
        <v>90</v>
      </c>
      <c r="I11" s="573">
        <v>4</v>
      </c>
      <c r="J11" s="584" t="s">
        <v>134</v>
      </c>
      <c r="K11" s="573"/>
      <c r="L11" s="576"/>
      <c r="M11" s="576">
        <v>86</v>
      </c>
      <c r="N11" s="571"/>
      <c r="O11" s="1758"/>
      <c r="P11" s="1758"/>
      <c r="Q11" s="571"/>
      <c r="R11" s="1758"/>
      <c r="S11" s="1758"/>
      <c r="T11" s="584" t="s">
        <v>134</v>
      </c>
      <c r="U11" s="1762"/>
      <c r="V11" s="1762"/>
      <c r="W11" s="580"/>
      <c r="X11" s="1760"/>
      <c r="Y11" s="1760"/>
      <c r="Z11" s="577"/>
      <c r="AA11" s="577"/>
      <c r="AB11" s="581"/>
      <c r="AC11" s="577"/>
      <c r="AD11" s="577" t="s">
        <v>341</v>
      </c>
      <c r="AE11" s="577" t="s">
        <v>342</v>
      </c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  <c r="DI11" s="582"/>
      <c r="DJ11" s="582"/>
      <c r="DK11" s="582"/>
      <c r="DL11" s="582"/>
      <c r="DM11" s="582"/>
      <c r="DN11" s="582"/>
      <c r="DO11" s="582"/>
      <c r="DP11" s="582"/>
      <c r="DQ11" s="582"/>
      <c r="DR11" s="582"/>
      <c r="DS11" s="582"/>
      <c r="DT11" s="582"/>
      <c r="DU11" s="582"/>
      <c r="DV11" s="582"/>
      <c r="DW11" s="582"/>
      <c r="DX11" s="582"/>
      <c r="DY11" s="582"/>
      <c r="DZ11" s="582"/>
      <c r="EA11" s="582"/>
      <c r="EB11" s="582"/>
      <c r="EC11" s="582"/>
      <c r="ED11" s="582"/>
      <c r="EE11" s="582"/>
      <c r="EF11" s="582"/>
      <c r="EG11" s="582"/>
      <c r="EH11" s="582"/>
      <c r="EI11" s="582"/>
      <c r="EJ11" s="582"/>
      <c r="EK11" s="582"/>
      <c r="EL11" s="582"/>
      <c r="EM11" s="582"/>
      <c r="EN11" s="582"/>
      <c r="EO11" s="582"/>
      <c r="EP11" s="582"/>
      <c r="EQ11" s="582"/>
      <c r="ER11" s="582"/>
      <c r="ES11" s="582"/>
      <c r="ET11" s="582"/>
      <c r="EU11" s="582"/>
      <c r="EV11" s="582"/>
      <c r="EW11" s="582"/>
      <c r="EX11" s="582"/>
      <c r="EY11" s="582"/>
      <c r="EZ11" s="582"/>
      <c r="FA11" s="582"/>
      <c r="FB11" s="582"/>
      <c r="FC11" s="582"/>
      <c r="FD11" s="582"/>
      <c r="FE11" s="582"/>
      <c r="FF11" s="582"/>
      <c r="FG11" s="582"/>
      <c r="FH11" s="582"/>
      <c r="FI11" s="582"/>
      <c r="FJ11" s="582"/>
      <c r="FK11" s="582"/>
      <c r="FL11" s="582"/>
      <c r="FM11" s="582"/>
      <c r="FN11" s="582"/>
      <c r="FO11" s="582"/>
      <c r="FP11" s="582"/>
      <c r="FQ11" s="582"/>
      <c r="FR11" s="582"/>
      <c r="FS11" s="582"/>
      <c r="FT11" s="582"/>
      <c r="FU11" s="582"/>
      <c r="FV11" s="582"/>
      <c r="FW11" s="582"/>
      <c r="FX11" s="582"/>
      <c r="FY11" s="582"/>
      <c r="FZ11" s="582"/>
      <c r="GA11" s="582"/>
      <c r="GB11" s="582"/>
      <c r="GC11" s="582"/>
      <c r="GD11" s="582"/>
      <c r="GE11" s="582"/>
      <c r="GF11" s="582"/>
      <c r="GG11" s="582"/>
      <c r="GH11" s="582"/>
      <c r="GI11" s="582"/>
      <c r="GJ11" s="582"/>
      <c r="GK11" s="582"/>
      <c r="GL11" s="582"/>
      <c r="GM11" s="582"/>
      <c r="GN11" s="582"/>
      <c r="GO11" s="582"/>
      <c r="GP11" s="582"/>
      <c r="GQ11" s="582"/>
      <c r="GR11" s="582"/>
      <c r="GS11" s="582"/>
      <c r="GT11" s="582"/>
      <c r="GU11" s="582"/>
      <c r="GV11" s="582"/>
      <c r="GW11" s="582"/>
      <c r="GX11" s="582"/>
      <c r="GY11" s="582"/>
      <c r="GZ11" s="582"/>
      <c r="HA11" s="582"/>
      <c r="HB11" s="582"/>
      <c r="HC11" s="582"/>
      <c r="HD11" s="582"/>
      <c r="HE11" s="582"/>
      <c r="HF11" s="582"/>
      <c r="HG11" s="582"/>
      <c r="HH11" s="582"/>
      <c r="HI11" s="582"/>
      <c r="HJ11" s="582"/>
      <c r="HK11" s="582"/>
      <c r="HL11" s="582"/>
      <c r="HM11" s="582"/>
      <c r="HN11" s="582"/>
      <c r="HO11" s="582"/>
      <c r="HP11" s="582"/>
      <c r="HQ11" s="582"/>
      <c r="HR11" s="582"/>
      <c r="HS11" s="582"/>
      <c r="HT11" s="582"/>
      <c r="HU11" s="582"/>
      <c r="HV11" s="582"/>
      <c r="HW11" s="582"/>
      <c r="HX11" s="582"/>
      <c r="HY11" s="582"/>
      <c r="HZ11" s="582"/>
      <c r="IA11" s="582"/>
      <c r="IB11" s="582"/>
      <c r="IC11" s="582"/>
    </row>
    <row r="12" spans="1:237" s="583" customFormat="1" ht="21">
      <c r="A12" s="571" t="s">
        <v>277</v>
      </c>
      <c r="B12" s="572" t="s">
        <v>279</v>
      </c>
      <c r="C12" s="573"/>
      <c r="D12" s="573">
        <v>5</v>
      </c>
      <c r="E12" s="573"/>
      <c r="F12" s="574"/>
      <c r="G12" s="586">
        <v>3</v>
      </c>
      <c r="H12" s="573">
        <v>90</v>
      </c>
      <c r="I12" s="573">
        <v>4</v>
      </c>
      <c r="J12" s="584" t="s">
        <v>134</v>
      </c>
      <c r="K12" s="573"/>
      <c r="L12" s="576"/>
      <c r="M12" s="576">
        <v>86</v>
      </c>
      <c r="N12" s="571"/>
      <c r="O12" s="1758"/>
      <c r="P12" s="1758"/>
      <c r="Q12" s="571"/>
      <c r="R12" s="1758"/>
      <c r="S12" s="1758"/>
      <c r="T12" s="584" t="s">
        <v>134</v>
      </c>
      <c r="U12" s="1762"/>
      <c r="V12" s="1762"/>
      <c r="W12" s="580"/>
      <c r="X12" s="1760"/>
      <c r="Y12" s="1760"/>
      <c r="Z12" s="577"/>
      <c r="AA12" s="577"/>
      <c r="AB12" s="581"/>
      <c r="AC12" s="577"/>
      <c r="AD12" s="577" t="s">
        <v>341</v>
      </c>
      <c r="AE12" s="577" t="s">
        <v>342</v>
      </c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  <c r="DI12" s="582"/>
      <c r="DJ12" s="582"/>
      <c r="DK12" s="582"/>
      <c r="DL12" s="582"/>
      <c r="DM12" s="582"/>
      <c r="DN12" s="582"/>
      <c r="DO12" s="582"/>
      <c r="DP12" s="582"/>
      <c r="DQ12" s="582"/>
      <c r="DR12" s="582"/>
      <c r="DS12" s="582"/>
      <c r="DT12" s="582"/>
      <c r="DU12" s="582"/>
      <c r="DV12" s="582"/>
      <c r="DW12" s="582"/>
      <c r="DX12" s="582"/>
      <c r="DY12" s="582"/>
      <c r="DZ12" s="582"/>
      <c r="EA12" s="582"/>
      <c r="EB12" s="582"/>
      <c r="EC12" s="582"/>
      <c r="ED12" s="582"/>
      <c r="EE12" s="582"/>
      <c r="EF12" s="582"/>
      <c r="EG12" s="582"/>
      <c r="EH12" s="582"/>
      <c r="EI12" s="582"/>
      <c r="EJ12" s="582"/>
      <c r="EK12" s="582"/>
      <c r="EL12" s="582"/>
      <c r="EM12" s="582"/>
      <c r="EN12" s="582"/>
      <c r="EO12" s="582"/>
      <c r="EP12" s="582"/>
      <c r="EQ12" s="582"/>
      <c r="ER12" s="582"/>
      <c r="ES12" s="582"/>
      <c r="ET12" s="582"/>
      <c r="EU12" s="582"/>
      <c r="EV12" s="582"/>
      <c r="EW12" s="582"/>
      <c r="EX12" s="582"/>
      <c r="EY12" s="582"/>
      <c r="EZ12" s="582"/>
      <c r="FA12" s="582"/>
      <c r="FB12" s="582"/>
      <c r="FC12" s="582"/>
      <c r="FD12" s="582"/>
      <c r="FE12" s="582"/>
      <c r="FF12" s="582"/>
      <c r="FG12" s="582"/>
      <c r="FH12" s="582"/>
      <c r="FI12" s="582"/>
      <c r="FJ12" s="582"/>
      <c r="FK12" s="582"/>
      <c r="FL12" s="582"/>
      <c r="FM12" s="582"/>
      <c r="FN12" s="582"/>
      <c r="FO12" s="582"/>
      <c r="FP12" s="582"/>
      <c r="FQ12" s="582"/>
      <c r="FR12" s="582"/>
      <c r="FS12" s="582"/>
      <c r="FT12" s="582"/>
      <c r="FU12" s="582"/>
      <c r="FV12" s="582"/>
      <c r="FW12" s="582"/>
      <c r="FX12" s="582"/>
      <c r="FY12" s="582"/>
      <c r="FZ12" s="582"/>
      <c r="GA12" s="582"/>
      <c r="GB12" s="582"/>
      <c r="GC12" s="582"/>
      <c r="GD12" s="582"/>
      <c r="GE12" s="582"/>
      <c r="GF12" s="582"/>
      <c r="GG12" s="582"/>
      <c r="GH12" s="582"/>
      <c r="GI12" s="582"/>
      <c r="GJ12" s="582"/>
      <c r="GK12" s="582"/>
      <c r="GL12" s="582"/>
      <c r="GM12" s="582"/>
      <c r="GN12" s="582"/>
      <c r="GO12" s="582"/>
      <c r="GP12" s="582"/>
      <c r="GQ12" s="582"/>
      <c r="GR12" s="582"/>
      <c r="GS12" s="582"/>
      <c r="GT12" s="582"/>
      <c r="GU12" s="582"/>
      <c r="GV12" s="582"/>
      <c r="GW12" s="582"/>
      <c r="GX12" s="582"/>
      <c r="GY12" s="582"/>
      <c r="GZ12" s="582"/>
      <c r="HA12" s="582"/>
      <c r="HB12" s="582"/>
      <c r="HC12" s="582"/>
      <c r="HD12" s="582"/>
      <c r="HE12" s="582"/>
      <c r="HF12" s="582"/>
      <c r="HG12" s="582"/>
      <c r="HH12" s="582"/>
      <c r="HI12" s="582"/>
      <c r="HJ12" s="582"/>
      <c r="HK12" s="582"/>
      <c r="HL12" s="582"/>
      <c r="HM12" s="582"/>
      <c r="HN12" s="582"/>
      <c r="HO12" s="582"/>
      <c r="HP12" s="582"/>
      <c r="HQ12" s="582"/>
      <c r="HR12" s="582"/>
      <c r="HS12" s="582"/>
      <c r="HT12" s="582"/>
      <c r="HU12" s="582"/>
      <c r="HV12" s="582"/>
      <c r="HW12" s="582"/>
      <c r="HX12" s="582"/>
      <c r="HY12" s="582"/>
      <c r="HZ12" s="582"/>
      <c r="IA12" s="582"/>
      <c r="IB12" s="582"/>
      <c r="IC12" s="582"/>
    </row>
    <row r="13" spans="1:237" s="583" customFormat="1" ht="21">
      <c r="A13" s="571" t="s">
        <v>166</v>
      </c>
      <c r="B13" s="591" t="s">
        <v>43</v>
      </c>
      <c r="C13" s="592">
        <v>5</v>
      </c>
      <c r="D13" s="593"/>
      <c r="E13" s="593"/>
      <c r="F13" s="594"/>
      <c r="G13" s="573">
        <v>4</v>
      </c>
      <c r="H13" s="595">
        <v>120</v>
      </c>
      <c r="I13" s="595">
        <v>14</v>
      </c>
      <c r="J13" s="592" t="s">
        <v>284</v>
      </c>
      <c r="K13" s="592"/>
      <c r="L13" s="592" t="s">
        <v>285</v>
      </c>
      <c r="M13" s="596">
        <v>106</v>
      </c>
      <c r="N13" s="578"/>
      <c r="O13" s="1759"/>
      <c r="P13" s="1759"/>
      <c r="Q13" s="578"/>
      <c r="R13" s="1759"/>
      <c r="S13" s="1759"/>
      <c r="T13" s="578" t="s">
        <v>286</v>
      </c>
      <c r="U13" s="1758"/>
      <c r="V13" s="1758"/>
      <c r="W13" s="587"/>
      <c r="X13" s="1763"/>
      <c r="Y13" s="1763"/>
      <c r="Z13" s="588"/>
      <c r="AA13" s="588"/>
      <c r="AB13" s="597"/>
      <c r="AC13" s="588"/>
      <c r="AD13" s="577" t="s">
        <v>341</v>
      </c>
      <c r="AE13" s="577" t="s">
        <v>342</v>
      </c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/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8"/>
      <c r="EF13" s="598"/>
      <c r="EG13" s="598"/>
      <c r="EH13" s="598"/>
      <c r="EI13" s="598"/>
      <c r="EJ13" s="598"/>
      <c r="EK13" s="598"/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  <c r="EZ13" s="598"/>
      <c r="FA13" s="598"/>
      <c r="FB13" s="598"/>
      <c r="FC13" s="598"/>
      <c r="FD13" s="598"/>
      <c r="FE13" s="598"/>
      <c r="FF13" s="598"/>
      <c r="FG13" s="598"/>
      <c r="FH13" s="598"/>
      <c r="FI13" s="598"/>
      <c r="FJ13" s="598"/>
      <c r="FK13" s="598"/>
      <c r="FL13" s="598"/>
      <c r="FM13" s="598"/>
      <c r="FN13" s="598"/>
      <c r="FO13" s="598"/>
      <c r="FP13" s="598"/>
      <c r="FQ13" s="598"/>
      <c r="FR13" s="598"/>
      <c r="FS13" s="598"/>
      <c r="FT13" s="598"/>
      <c r="FU13" s="598"/>
      <c r="FV13" s="598"/>
      <c r="FW13" s="598"/>
      <c r="FX13" s="598"/>
      <c r="FY13" s="598"/>
      <c r="FZ13" s="598"/>
      <c r="GA13" s="598"/>
      <c r="GB13" s="598"/>
      <c r="GC13" s="598"/>
      <c r="GD13" s="598"/>
      <c r="GE13" s="598"/>
      <c r="GF13" s="598"/>
      <c r="GG13" s="598"/>
      <c r="GH13" s="598"/>
      <c r="GI13" s="598"/>
      <c r="GJ13" s="598"/>
      <c r="GK13" s="598"/>
      <c r="GL13" s="598"/>
      <c r="GM13" s="598"/>
      <c r="GN13" s="598"/>
      <c r="GO13" s="598"/>
      <c r="GP13" s="598"/>
      <c r="GQ13" s="598"/>
      <c r="GR13" s="598"/>
      <c r="GS13" s="598"/>
      <c r="GT13" s="598"/>
      <c r="GU13" s="598"/>
      <c r="GV13" s="598"/>
      <c r="GW13" s="598"/>
      <c r="GX13" s="598"/>
      <c r="GY13" s="598"/>
      <c r="GZ13" s="598"/>
      <c r="HA13" s="598"/>
      <c r="HB13" s="598"/>
      <c r="HC13" s="598"/>
      <c r="HD13" s="598"/>
      <c r="HE13" s="598"/>
      <c r="HF13" s="598"/>
      <c r="HG13" s="598"/>
      <c r="HH13" s="598"/>
      <c r="HI13" s="598"/>
      <c r="HJ13" s="598"/>
      <c r="HK13" s="598"/>
      <c r="HL13" s="598"/>
      <c r="HM13" s="598"/>
      <c r="HN13" s="598"/>
      <c r="HO13" s="598"/>
      <c r="HP13" s="598"/>
      <c r="HQ13" s="598"/>
      <c r="HR13" s="598"/>
      <c r="HS13" s="598"/>
      <c r="HT13" s="598"/>
      <c r="HU13" s="598"/>
      <c r="HV13" s="598"/>
      <c r="HW13" s="598"/>
      <c r="HX13" s="598"/>
      <c r="HY13" s="598"/>
      <c r="HZ13" s="598"/>
      <c r="IA13" s="598"/>
      <c r="IB13" s="598"/>
      <c r="IC13" s="598"/>
    </row>
    <row r="14" spans="21:237" s="583" customFormat="1" ht="21">
      <c r="U14" s="1764"/>
      <c r="V14" s="1764"/>
      <c r="W14" s="603"/>
      <c r="X14" s="1761"/>
      <c r="Y14" s="1761"/>
      <c r="Z14" s="605"/>
      <c r="AA14" s="605"/>
      <c r="AB14" s="606"/>
      <c r="AC14" s="588"/>
      <c r="AD14" s="577" t="s">
        <v>341</v>
      </c>
      <c r="AE14" s="577" t="s">
        <v>342</v>
      </c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I14" s="598"/>
      <c r="EJ14" s="598"/>
      <c r="EK14" s="598"/>
      <c r="EL14" s="598"/>
      <c r="EM14" s="598"/>
      <c r="EN14" s="598"/>
      <c r="EO14" s="598"/>
      <c r="EP14" s="598"/>
      <c r="EQ14" s="598"/>
      <c r="ER14" s="598"/>
      <c r="ES14" s="598"/>
      <c r="ET14" s="598"/>
      <c r="EU14" s="598"/>
      <c r="EV14" s="598"/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  <c r="FH14" s="598"/>
      <c r="FI14" s="598"/>
      <c r="FJ14" s="598"/>
      <c r="FK14" s="598"/>
      <c r="FL14" s="598"/>
      <c r="FM14" s="598"/>
      <c r="FN14" s="598"/>
      <c r="FO14" s="598"/>
      <c r="FP14" s="598"/>
      <c r="FQ14" s="598"/>
      <c r="FR14" s="598"/>
      <c r="FS14" s="598"/>
      <c r="FT14" s="598"/>
      <c r="FU14" s="598"/>
      <c r="FV14" s="598"/>
      <c r="FW14" s="598"/>
      <c r="FX14" s="598"/>
      <c r="FY14" s="598"/>
      <c r="FZ14" s="598"/>
      <c r="GA14" s="598"/>
      <c r="GB14" s="598"/>
      <c r="GC14" s="598"/>
      <c r="GD14" s="598"/>
      <c r="GE14" s="598"/>
      <c r="GF14" s="598"/>
      <c r="GG14" s="598"/>
      <c r="GH14" s="598"/>
      <c r="GI14" s="598"/>
      <c r="GJ14" s="598"/>
      <c r="GK14" s="598"/>
      <c r="GL14" s="598"/>
      <c r="GM14" s="598"/>
      <c r="GN14" s="598"/>
      <c r="GO14" s="598"/>
      <c r="GP14" s="598"/>
      <c r="GQ14" s="598"/>
      <c r="GR14" s="598"/>
      <c r="GS14" s="598"/>
      <c r="GT14" s="598"/>
      <c r="GU14" s="598"/>
      <c r="GV14" s="598"/>
      <c r="GW14" s="598"/>
      <c r="GX14" s="598"/>
      <c r="GY14" s="598"/>
      <c r="GZ14" s="598"/>
      <c r="HA14" s="598"/>
      <c r="HB14" s="598"/>
      <c r="HC14" s="598"/>
      <c r="HD14" s="598"/>
      <c r="HE14" s="598"/>
      <c r="HF14" s="598"/>
      <c r="HG14" s="598"/>
      <c r="HH14" s="598"/>
      <c r="HI14" s="598"/>
      <c r="HJ14" s="598"/>
      <c r="HK14" s="598"/>
      <c r="HL14" s="598"/>
      <c r="HM14" s="598"/>
      <c r="HN14" s="598"/>
      <c r="HO14" s="598"/>
      <c r="HP14" s="598"/>
      <c r="HQ14" s="598"/>
      <c r="HR14" s="598"/>
      <c r="HS14" s="598"/>
      <c r="HT14" s="598"/>
      <c r="HU14" s="598"/>
      <c r="HV14" s="598"/>
      <c r="HW14" s="598"/>
      <c r="HX14" s="598"/>
      <c r="HY14" s="598"/>
      <c r="HZ14" s="598"/>
      <c r="IA14" s="598"/>
      <c r="IB14" s="598"/>
      <c r="IC14" s="598"/>
    </row>
    <row r="15" spans="1:237" s="583" customFormat="1" ht="42">
      <c r="A15" s="571" t="s">
        <v>222</v>
      </c>
      <c r="B15" s="591" t="s">
        <v>44</v>
      </c>
      <c r="C15" s="592">
        <v>5</v>
      </c>
      <c r="D15" s="593"/>
      <c r="E15" s="593"/>
      <c r="F15" s="588"/>
      <c r="G15" s="601">
        <v>5</v>
      </c>
      <c r="H15" s="607">
        <v>150</v>
      </c>
      <c r="I15" s="595">
        <v>14</v>
      </c>
      <c r="J15" s="592" t="s">
        <v>135</v>
      </c>
      <c r="K15" s="592"/>
      <c r="L15" s="592" t="s">
        <v>237</v>
      </c>
      <c r="M15" s="596">
        <v>136</v>
      </c>
      <c r="N15" s="578"/>
      <c r="O15" s="1759"/>
      <c r="P15" s="1759"/>
      <c r="Q15" s="578"/>
      <c r="R15" s="1759"/>
      <c r="S15" s="1759"/>
      <c r="T15" s="593" t="s">
        <v>286</v>
      </c>
      <c r="U15" s="1759"/>
      <c r="V15" s="1759"/>
      <c r="W15" s="587"/>
      <c r="X15" s="1761"/>
      <c r="Y15" s="1761"/>
      <c r="Z15" s="588"/>
      <c r="AA15" s="588"/>
      <c r="AB15" s="597"/>
      <c r="AC15" s="588"/>
      <c r="AD15" s="577" t="s">
        <v>341</v>
      </c>
      <c r="AE15" s="577" t="s">
        <v>342</v>
      </c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8"/>
      <c r="AU15" s="588"/>
      <c r="AV15" s="58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598"/>
      <c r="EJ15" s="598"/>
      <c r="EK15" s="598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598"/>
      <c r="FH15" s="598"/>
      <c r="FI15" s="598"/>
      <c r="FJ15" s="598"/>
      <c r="FK15" s="598"/>
      <c r="FL15" s="598"/>
      <c r="FM15" s="598"/>
      <c r="FN15" s="598"/>
      <c r="FO15" s="598"/>
      <c r="FP15" s="598"/>
      <c r="FQ15" s="598"/>
      <c r="FR15" s="598"/>
      <c r="FS15" s="598"/>
      <c r="FT15" s="598"/>
      <c r="FU15" s="598"/>
      <c r="FV15" s="598"/>
      <c r="FW15" s="598"/>
      <c r="FX15" s="598"/>
      <c r="FY15" s="598"/>
      <c r="FZ15" s="598"/>
      <c r="GA15" s="598"/>
      <c r="GB15" s="598"/>
      <c r="GC15" s="598"/>
      <c r="GD15" s="598"/>
      <c r="GE15" s="598"/>
      <c r="GF15" s="598"/>
      <c r="GG15" s="598"/>
      <c r="GH15" s="598"/>
      <c r="GI15" s="598"/>
      <c r="GJ15" s="598"/>
      <c r="GK15" s="598"/>
      <c r="GL15" s="598"/>
      <c r="GM15" s="598"/>
      <c r="GN15" s="598"/>
      <c r="GO15" s="598"/>
      <c r="GP15" s="598"/>
      <c r="GQ15" s="598"/>
      <c r="GR15" s="598"/>
      <c r="GS15" s="598"/>
      <c r="GT15" s="598"/>
      <c r="GU15" s="598"/>
      <c r="GV15" s="598"/>
      <c r="GW15" s="598"/>
      <c r="GX15" s="598"/>
      <c r="GY15" s="598"/>
      <c r="GZ15" s="598"/>
      <c r="HA15" s="598"/>
      <c r="HB15" s="598"/>
      <c r="HC15" s="598"/>
      <c r="HD15" s="598"/>
      <c r="HE15" s="598"/>
      <c r="HF15" s="598"/>
      <c r="HG15" s="598"/>
      <c r="HH15" s="598"/>
      <c r="HI15" s="598"/>
      <c r="HJ15" s="598"/>
      <c r="HK15" s="598"/>
      <c r="HL15" s="598"/>
      <c r="HM15" s="598"/>
      <c r="HN15" s="598"/>
      <c r="HO15" s="598"/>
      <c r="HP15" s="598"/>
      <c r="HQ15" s="598"/>
      <c r="HR15" s="598"/>
      <c r="HS15" s="598"/>
      <c r="HT15" s="598"/>
      <c r="HU15" s="598"/>
      <c r="HV15" s="598"/>
      <c r="HW15" s="598"/>
      <c r="HX15" s="598"/>
      <c r="HY15" s="598"/>
      <c r="HZ15" s="598"/>
      <c r="IA15" s="598"/>
      <c r="IB15" s="598"/>
      <c r="IC15" s="598"/>
    </row>
    <row r="16" spans="1:50" s="583" customFormat="1" ht="21">
      <c r="A16" s="594"/>
      <c r="B16" s="608"/>
      <c r="C16" s="609">
        <v>3</v>
      </c>
      <c r="D16" s="610">
        <v>4</v>
      </c>
      <c r="E16" s="610"/>
      <c r="F16" s="609"/>
      <c r="G16" s="609"/>
      <c r="H16" s="608"/>
      <c r="I16" s="608">
        <f>SUM(I8:I15)</f>
        <v>48</v>
      </c>
      <c r="J16" s="608"/>
      <c r="K16" s="608"/>
      <c r="L16" s="611"/>
      <c r="M16" s="608"/>
      <c r="N16" s="608"/>
      <c r="O16" s="608"/>
      <c r="P16" s="608"/>
      <c r="Q16" s="608"/>
      <c r="R16" s="608"/>
      <c r="S16" s="608"/>
      <c r="T16" s="608"/>
      <c r="U16" s="608"/>
      <c r="V16" s="612"/>
      <c r="W16" s="612"/>
      <c r="X16" s="612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13"/>
      <c r="AX16" s="608"/>
    </row>
    <row r="18" spans="1:4" ht="15">
      <c r="A18" s="1747" t="s">
        <v>348</v>
      </c>
      <c r="B18" s="1747"/>
      <c r="C18" s="1747"/>
      <c r="D18" s="1747"/>
    </row>
  </sheetData>
  <sheetProtection/>
  <mergeCells count="66">
    <mergeCell ref="AV2:AV7"/>
    <mergeCell ref="U14:V14"/>
    <mergeCell ref="X14:Y14"/>
    <mergeCell ref="U12:V12"/>
    <mergeCell ref="X10:Y10"/>
    <mergeCell ref="U11:V11"/>
    <mergeCell ref="U8:V8"/>
    <mergeCell ref="X8:Y8"/>
    <mergeCell ref="W4:Y4"/>
    <mergeCell ref="Z4:AB4"/>
    <mergeCell ref="R13:S13"/>
    <mergeCell ref="X9:Y9"/>
    <mergeCell ref="U10:V10"/>
    <mergeCell ref="U13:V13"/>
    <mergeCell ref="X13:Y13"/>
    <mergeCell ref="R11:S11"/>
    <mergeCell ref="U9:V9"/>
    <mergeCell ref="X11:Y11"/>
    <mergeCell ref="R12:S12"/>
    <mergeCell ref="O10:P10"/>
    <mergeCell ref="R10:S10"/>
    <mergeCell ref="O11:P11"/>
    <mergeCell ref="X12:Y12"/>
    <mergeCell ref="O12:P12"/>
    <mergeCell ref="O15:P15"/>
    <mergeCell ref="R15:S15"/>
    <mergeCell ref="U15:V15"/>
    <mergeCell ref="X15:Y15"/>
    <mergeCell ref="O13:P13"/>
    <mergeCell ref="R6:S6"/>
    <mergeCell ref="O7:P7"/>
    <mergeCell ref="R7:S7"/>
    <mergeCell ref="O9:P9"/>
    <mergeCell ref="R9:S9"/>
    <mergeCell ref="O8:P8"/>
    <mergeCell ref="R8:S8"/>
    <mergeCell ref="C4:C7"/>
    <mergeCell ref="D4:D7"/>
    <mergeCell ref="E4:F4"/>
    <mergeCell ref="I4:I7"/>
    <mergeCell ref="J4:L4"/>
    <mergeCell ref="E5:E7"/>
    <mergeCell ref="F5:F7"/>
    <mergeCell ref="L5:L7"/>
    <mergeCell ref="H3:H7"/>
    <mergeCell ref="I3:L3"/>
    <mergeCell ref="Q4:S4"/>
    <mergeCell ref="T4:V4"/>
    <mergeCell ref="N4:P4"/>
    <mergeCell ref="O6:P6"/>
    <mergeCell ref="M3:M7"/>
    <mergeCell ref="N5:AB5"/>
    <mergeCell ref="U6:V6"/>
    <mergeCell ref="X6:Y6"/>
    <mergeCell ref="U7:V7"/>
    <mergeCell ref="X7:Y7"/>
    <mergeCell ref="J5:J7"/>
    <mergeCell ref="K5:K7"/>
    <mergeCell ref="A18:D18"/>
    <mergeCell ref="A1:AB1"/>
    <mergeCell ref="A2:A7"/>
    <mergeCell ref="B2:B7"/>
    <mergeCell ref="C2:F3"/>
    <mergeCell ref="G2:G7"/>
    <mergeCell ref="H2:M2"/>
    <mergeCell ref="N2:AE3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4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9.125" defaultRowHeight="12.75"/>
  <cols>
    <col min="1" max="1" width="11.00390625" style="12" customWidth="1"/>
    <col min="2" max="2" width="62.37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50390625" style="13" hidden="1" customWidth="1"/>
    <col min="18" max="18" width="5.50390625" style="13" hidden="1" customWidth="1"/>
    <col min="19" max="19" width="3.375" style="13" hidden="1" customWidth="1"/>
    <col min="20" max="20" width="8.125" style="13" hidden="1" customWidth="1"/>
    <col min="21" max="21" width="5.125" style="13" customWidth="1"/>
    <col min="22" max="22" width="4.50390625" style="21" customWidth="1"/>
    <col min="23" max="23" width="9.375" style="21" hidden="1" customWidth="1"/>
    <col min="24" max="24" width="5.875" style="21" hidden="1" customWidth="1"/>
    <col min="25" max="25" width="4.125" style="13" hidden="1" customWidth="1"/>
    <col min="26" max="26" width="7.375" style="13" hidden="1" customWidth="1"/>
    <col min="27" max="27" width="6.50390625" style="13" hidden="1" customWidth="1"/>
    <col min="28" max="28" width="5.50390625" style="13" hidden="1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47" width="9.125" style="13" hidden="1" customWidth="1"/>
    <col min="48" max="48" width="45.375" style="13" customWidth="1"/>
    <col min="49" max="50" width="9.125" style="568" customWidth="1"/>
    <col min="51" max="16384" width="9.125" style="13" customWidth="1"/>
  </cols>
  <sheetData>
    <row r="1" spans="1:50" s="38" customFormat="1" ht="15">
      <c r="A1" s="1597" t="s">
        <v>344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  <c r="W1" s="1598"/>
      <c r="X1" s="1598"/>
      <c r="Y1" s="1630"/>
      <c r="Z1" s="1630"/>
      <c r="AA1" s="1630"/>
      <c r="AB1" s="1630"/>
      <c r="AW1" s="39"/>
      <c r="AX1" s="39"/>
    </row>
    <row r="2" spans="1:50" s="38" customFormat="1" ht="18.75" customHeight="1">
      <c r="A2" s="1605" t="s">
        <v>24</v>
      </c>
      <c r="B2" s="1545" t="s">
        <v>127</v>
      </c>
      <c r="C2" s="1554" t="s">
        <v>265</v>
      </c>
      <c r="D2" s="1555"/>
      <c r="E2" s="1766"/>
      <c r="F2" s="1767"/>
      <c r="G2" s="1578" t="s">
        <v>126</v>
      </c>
      <c r="H2" s="1545" t="s">
        <v>113</v>
      </c>
      <c r="I2" s="1545"/>
      <c r="J2" s="1545"/>
      <c r="K2" s="1545"/>
      <c r="L2" s="1545"/>
      <c r="M2" s="1545"/>
      <c r="N2" s="1603"/>
      <c r="O2" s="1603"/>
      <c r="P2" s="1603"/>
      <c r="Q2" s="1603"/>
      <c r="R2" s="1603"/>
      <c r="S2" s="1603"/>
      <c r="T2" s="1603"/>
      <c r="U2" s="1603"/>
      <c r="V2" s="1603"/>
      <c r="W2" s="1603"/>
      <c r="X2" s="1603"/>
      <c r="Y2" s="1603"/>
      <c r="Z2" s="1603"/>
      <c r="AA2" s="1603"/>
      <c r="AB2" s="1603"/>
      <c r="AC2" s="1603"/>
      <c r="AD2" s="1603"/>
      <c r="AE2" s="1604"/>
      <c r="AV2" s="1492" t="s">
        <v>343</v>
      </c>
      <c r="AW2" s="39"/>
      <c r="AX2" s="39"/>
    </row>
    <row r="3" spans="1:50" s="38" customFormat="1" ht="24.75" customHeight="1">
      <c r="A3" s="1605"/>
      <c r="B3" s="1545"/>
      <c r="C3" s="1558"/>
      <c r="D3" s="1559"/>
      <c r="E3" s="1768"/>
      <c r="F3" s="1769"/>
      <c r="G3" s="1591"/>
      <c r="H3" s="1577" t="s">
        <v>117</v>
      </c>
      <c r="I3" s="1492" t="s">
        <v>118</v>
      </c>
      <c r="J3" s="1492"/>
      <c r="K3" s="1492"/>
      <c r="L3" s="1492"/>
      <c r="M3" s="1577" t="s">
        <v>114</v>
      </c>
      <c r="N3" s="1603"/>
      <c r="O3" s="1603"/>
      <c r="P3" s="1603"/>
      <c r="Q3" s="1603"/>
      <c r="R3" s="1603"/>
      <c r="S3" s="1603"/>
      <c r="T3" s="1603"/>
      <c r="U3" s="1603"/>
      <c r="V3" s="1603"/>
      <c r="W3" s="1603"/>
      <c r="X3" s="1603"/>
      <c r="Y3" s="1603"/>
      <c r="Z3" s="1603"/>
      <c r="AA3" s="1603"/>
      <c r="AB3" s="1603"/>
      <c r="AC3" s="1603"/>
      <c r="AD3" s="1603"/>
      <c r="AE3" s="1604"/>
      <c r="AF3" s="38">
        <v>1</v>
      </c>
      <c r="AV3" s="1492"/>
      <c r="AW3" s="39"/>
      <c r="AX3" s="39"/>
    </row>
    <row r="4" spans="1:50" s="38" customFormat="1" ht="18" customHeight="1">
      <c r="A4" s="1605"/>
      <c r="B4" s="1545"/>
      <c r="C4" s="1577" t="s">
        <v>25</v>
      </c>
      <c r="D4" s="1577" t="s">
        <v>26</v>
      </c>
      <c r="E4" s="1560" t="s">
        <v>119</v>
      </c>
      <c r="F4" s="1561"/>
      <c r="G4" s="1591"/>
      <c r="H4" s="1577"/>
      <c r="I4" s="1577" t="s">
        <v>115</v>
      </c>
      <c r="J4" s="1600" t="s">
        <v>116</v>
      </c>
      <c r="K4" s="1770"/>
      <c r="L4" s="1771"/>
      <c r="M4" s="1577"/>
      <c r="N4" s="1492" t="s">
        <v>27</v>
      </c>
      <c r="O4" s="1492"/>
      <c r="P4" s="1492"/>
      <c r="Q4" s="1492" t="s">
        <v>28</v>
      </c>
      <c r="R4" s="1492"/>
      <c r="S4" s="1492"/>
      <c r="T4" s="1492" t="s">
        <v>29</v>
      </c>
      <c r="U4" s="1492"/>
      <c r="V4" s="1492"/>
      <c r="W4" s="1492" t="s">
        <v>30</v>
      </c>
      <c r="X4" s="1492"/>
      <c r="Y4" s="1492"/>
      <c r="Z4" s="1492" t="s">
        <v>31</v>
      </c>
      <c r="AA4" s="1492"/>
      <c r="AB4" s="1492"/>
      <c r="AC4" s="39"/>
      <c r="AD4" s="39"/>
      <c r="AE4" s="255"/>
      <c r="AF4" s="38">
        <v>2</v>
      </c>
      <c r="AV4" s="1492"/>
      <c r="AW4" s="39"/>
      <c r="AX4" s="39"/>
    </row>
    <row r="5" spans="1:50" s="38" customFormat="1" ht="18">
      <c r="A5" s="1605"/>
      <c r="B5" s="1545"/>
      <c r="C5" s="1577"/>
      <c r="D5" s="1577"/>
      <c r="E5" s="1591" t="s">
        <v>120</v>
      </c>
      <c r="F5" s="1591" t="s">
        <v>121</v>
      </c>
      <c r="G5" s="1591"/>
      <c r="H5" s="1577"/>
      <c r="I5" s="1577"/>
      <c r="J5" s="1591" t="s">
        <v>65</v>
      </c>
      <c r="K5" s="1549" t="s">
        <v>66</v>
      </c>
      <c r="L5" s="1596" t="s">
        <v>67</v>
      </c>
      <c r="M5" s="1577"/>
      <c r="N5" s="1592"/>
      <c r="O5" s="1593"/>
      <c r="P5" s="1594"/>
      <c r="Q5" s="1594"/>
      <c r="R5" s="1594"/>
      <c r="S5" s="1594"/>
      <c r="T5" s="1594"/>
      <c r="U5" s="1594"/>
      <c r="V5" s="1594"/>
      <c r="W5" s="1594"/>
      <c r="X5" s="1594"/>
      <c r="Y5" s="1594"/>
      <c r="Z5" s="1594"/>
      <c r="AA5" s="1594"/>
      <c r="AB5" s="1595"/>
      <c r="AE5" s="256"/>
      <c r="AF5" s="38">
        <v>3</v>
      </c>
      <c r="AV5" s="1492"/>
      <c r="AW5" s="39"/>
      <c r="AX5" s="39"/>
    </row>
    <row r="6" spans="1:50" s="38" customFormat="1" ht="15">
      <c r="A6" s="1605"/>
      <c r="B6" s="1545"/>
      <c r="C6" s="1577"/>
      <c r="D6" s="1577"/>
      <c r="E6" s="1550"/>
      <c r="F6" s="1550"/>
      <c r="G6" s="1591"/>
      <c r="H6" s="1577"/>
      <c r="I6" s="1577"/>
      <c r="J6" s="1774"/>
      <c r="K6" s="1774"/>
      <c r="L6" s="1774"/>
      <c r="M6" s="1577"/>
      <c r="N6" s="172">
        <v>1</v>
      </c>
      <c r="O6" s="1547">
        <v>2</v>
      </c>
      <c r="P6" s="1548"/>
      <c r="Q6" s="172">
        <v>3</v>
      </c>
      <c r="R6" s="1547">
        <v>4</v>
      </c>
      <c r="S6" s="1548"/>
      <c r="T6" s="172">
        <v>5</v>
      </c>
      <c r="U6" s="1547">
        <v>6</v>
      </c>
      <c r="V6" s="1548"/>
      <c r="W6" s="172">
        <v>7</v>
      </c>
      <c r="X6" s="1547">
        <v>8</v>
      </c>
      <c r="Y6" s="1548"/>
      <c r="Z6" s="172">
        <v>9</v>
      </c>
      <c r="AA6" s="172" t="s">
        <v>252</v>
      </c>
      <c r="AB6" s="172" t="s">
        <v>253</v>
      </c>
      <c r="AE6" s="256"/>
      <c r="AF6" s="38">
        <v>4</v>
      </c>
      <c r="AV6" s="1492"/>
      <c r="AW6" s="39"/>
      <c r="AX6" s="39"/>
    </row>
    <row r="7" spans="1:50" s="38" customFormat="1" ht="42" customHeight="1">
      <c r="A7" s="1606"/>
      <c r="B7" s="1546"/>
      <c r="C7" s="1578"/>
      <c r="D7" s="1578"/>
      <c r="E7" s="1550"/>
      <c r="F7" s="1550"/>
      <c r="G7" s="1591"/>
      <c r="H7" s="1578"/>
      <c r="I7" s="1578"/>
      <c r="J7" s="1774"/>
      <c r="K7" s="1774"/>
      <c r="L7" s="1774"/>
      <c r="M7" s="1578"/>
      <c r="N7" s="34"/>
      <c r="O7" s="1772"/>
      <c r="P7" s="1773"/>
      <c r="Q7" s="34"/>
      <c r="R7" s="1772"/>
      <c r="S7" s="1773"/>
      <c r="T7" s="34"/>
      <c r="U7" s="1772"/>
      <c r="V7" s="1773"/>
      <c r="W7" s="34"/>
      <c r="X7" s="1772"/>
      <c r="Y7" s="1773"/>
      <c r="Z7" s="34"/>
      <c r="AA7" s="34"/>
      <c r="AB7" s="34"/>
      <c r="AE7" s="256"/>
      <c r="AF7" s="38">
        <v>5</v>
      </c>
      <c r="AV7" s="1775"/>
      <c r="AW7" s="39"/>
      <c r="AX7" s="39"/>
    </row>
    <row r="8" spans="1:237" ht="42">
      <c r="A8" s="571" t="s">
        <v>183</v>
      </c>
      <c r="B8" s="614" t="s">
        <v>46</v>
      </c>
      <c r="C8" s="604">
        <v>6</v>
      </c>
      <c r="D8" s="614"/>
      <c r="E8" s="614"/>
      <c r="F8" s="614"/>
      <c r="G8" s="618">
        <v>5</v>
      </c>
      <c r="H8" s="617">
        <v>150</v>
      </c>
      <c r="I8" s="595">
        <v>12</v>
      </c>
      <c r="J8" s="592" t="s">
        <v>135</v>
      </c>
      <c r="K8" s="592"/>
      <c r="L8" s="592" t="s">
        <v>134</v>
      </c>
      <c r="M8" s="596">
        <v>138</v>
      </c>
      <c r="N8" s="578"/>
      <c r="O8" s="1759"/>
      <c r="P8" s="1759"/>
      <c r="Q8" s="578"/>
      <c r="R8" s="1759"/>
      <c r="S8" s="1759"/>
      <c r="T8" s="578"/>
      <c r="U8" s="1764" t="s">
        <v>282</v>
      </c>
      <c r="V8" s="1764"/>
      <c r="W8" s="614"/>
      <c r="X8" s="1761"/>
      <c r="Y8" s="1761"/>
      <c r="Z8" s="614"/>
      <c r="AA8" s="614"/>
      <c r="AB8" s="614"/>
      <c r="AC8" s="588"/>
      <c r="AD8" s="577" t="s">
        <v>342</v>
      </c>
      <c r="AE8" s="577" t="s">
        <v>341</v>
      </c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</row>
    <row r="9" spans="1:237" ht="21">
      <c r="A9" s="571" t="s">
        <v>184</v>
      </c>
      <c r="B9" s="591" t="s">
        <v>49</v>
      </c>
      <c r="C9" s="592"/>
      <c r="D9" s="619" t="s">
        <v>347</v>
      </c>
      <c r="E9" s="593"/>
      <c r="F9" s="594"/>
      <c r="G9" s="601">
        <v>4</v>
      </c>
      <c r="H9" s="617">
        <v>120</v>
      </c>
      <c r="I9" s="595">
        <v>12</v>
      </c>
      <c r="J9" s="593" t="s">
        <v>135</v>
      </c>
      <c r="K9" s="592"/>
      <c r="L9" s="593" t="s">
        <v>134</v>
      </c>
      <c r="M9" s="596">
        <v>108</v>
      </c>
      <c r="N9" s="578"/>
      <c r="O9" s="1759"/>
      <c r="P9" s="1759"/>
      <c r="Q9" s="578"/>
      <c r="R9" s="1759"/>
      <c r="S9" s="1759"/>
      <c r="T9" s="578"/>
      <c r="U9" s="1764" t="s">
        <v>282</v>
      </c>
      <c r="V9" s="1764"/>
      <c r="W9" s="603"/>
      <c r="X9" s="1761"/>
      <c r="Y9" s="1761"/>
      <c r="Z9" s="605"/>
      <c r="AA9" s="605"/>
      <c r="AB9" s="606"/>
      <c r="AC9" s="588"/>
      <c r="AD9" s="577" t="s">
        <v>342</v>
      </c>
      <c r="AE9" s="577" t="s">
        <v>341</v>
      </c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</row>
    <row r="10" spans="1:237" ht="42">
      <c r="A10" s="571" t="s">
        <v>219</v>
      </c>
      <c r="B10" s="599" t="s">
        <v>47</v>
      </c>
      <c r="C10" s="600">
        <v>6</v>
      </c>
      <c r="D10" s="593"/>
      <c r="E10" s="593"/>
      <c r="F10" s="588"/>
      <c r="G10" s="601">
        <v>7.5</v>
      </c>
      <c r="H10" s="602">
        <v>225</v>
      </c>
      <c r="I10" s="595">
        <v>16</v>
      </c>
      <c r="J10" s="593" t="s">
        <v>226</v>
      </c>
      <c r="K10" s="592"/>
      <c r="L10" s="592" t="s">
        <v>237</v>
      </c>
      <c r="M10" s="596">
        <v>209</v>
      </c>
      <c r="N10" s="578"/>
      <c r="O10" s="1759"/>
      <c r="P10" s="1759"/>
      <c r="Q10" s="578"/>
      <c r="R10" s="1759"/>
      <c r="S10" s="1759"/>
      <c r="T10" s="578"/>
      <c r="U10" s="1764" t="s">
        <v>238</v>
      </c>
      <c r="V10" s="1764"/>
      <c r="W10" s="603"/>
      <c r="X10" s="1761"/>
      <c r="Y10" s="1761"/>
      <c r="Z10" s="605"/>
      <c r="AA10" s="605"/>
      <c r="AB10" s="606"/>
      <c r="AC10" s="588"/>
      <c r="AD10" s="577" t="s">
        <v>342</v>
      </c>
      <c r="AE10" s="577" t="s">
        <v>341</v>
      </c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</row>
    <row r="11" spans="1:237" ht="21">
      <c r="A11" s="571" t="s">
        <v>189</v>
      </c>
      <c r="B11" s="591" t="s">
        <v>288</v>
      </c>
      <c r="C11" s="593"/>
      <c r="D11" s="593"/>
      <c r="E11" s="593"/>
      <c r="F11" s="594">
        <v>6</v>
      </c>
      <c r="G11" s="573">
        <v>1</v>
      </c>
      <c r="H11" s="607">
        <v>30</v>
      </c>
      <c r="I11" s="615">
        <v>4</v>
      </c>
      <c r="J11" s="593"/>
      <c r="K11" s="592"/>
      <c r="L11" s="593" t="s">
        <v>134</v>
      </c>
      <c r="M11" s="616">
        <v>26</v>
      </c>
      <c r="N11" s="578"/>
      <c r="O11" s="1759"/>
      <c r="P11" s="1759"/>
      <c r="Q11" s="578"/>
      <c r="R11" s="1759"/>
      <c r="S11" s="1759"/>
      <c r="T11" s="578"/>
      <c r="U11" s="1759" t="s">
        <v>134</v>
      </c>
      <c r="V11" s="1759"/>
      <c r="W11" s="587"/>
      <c r="X11" s="1761"/>
      <c r="Y11" s="1761"/>
      <c r="Z11" s="588"/>
      <c r="AA11" s="588"/>
      <c r="AB11" s="597"/>
      <c r="AC11" s="588"/>
      <c r="AD11" s="577" t="s">
        <v>342</v>
      </c>
      <c r="AE11" s="577" t="s">
        <v>341</v>
      </c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</row>
    <row r="12" spans="1:237" ht="21">
      <c r="A12" s="571" t="s">
        <v>190</v>
      </c>
      <c r="B12" s="591" t="s">
        <v>72</v>
      </c>
      <c r="C12" s="592">
        <v>6</v>
      </c>
      <c r="D12" s="592"/>
      <c r="E12" s="592"/>
      <c r="F12" s="594"/>
      <c r="G12" s="601">
        <v>3</v>
      </c>
      <c r="H12" s="617">
        <v>90</v>
      </c>
      <c r="I12" s="615">
        <v>8</v>
      </c>
      <c r="J12" s="593" t="s">
        <v>135</v>
      </c>
      <c r="K12" s="592"/>
      <c r="L12" s="593"/>
      <c r="M12" s="596">
        <v>82</v>
      </c>
      <c r="N12" s="578"/>
      <c r="O12" s="1759"/>
      <c r="P12" s="1759"/>
      <c r="Q12" s="578"/>
      <c r="R12" s="1759"/>
      <c r="S12" s="1759"/>
      <c r="T12" s="578"/>
      <c r="U12" s="1764" t="s">
        <v>135</v>
      </c>
      <c r="V12" s="1764"/>
      <c r="W12" s="603"/>
      <c r="X12" s="1761"/>
      <c r="Y12" s="1761"/>
      <c r="Z12" s="605"/>
      <c r="AA12" s="605"/>
      <c r="AB12" s="606"/>
      <c r="AC12" s="588"/>
      <c r="AD12" s="577" t="s">
        <v>342</v>
      </c>
      <c r="AE12" s="577" t="s">
        <v>341</v>
      </c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</row>
    <row r="13" spans="1:237" ht="21">
      <c r="A13" s="620" t="s">
        <v>187</v>
      </c>
      <c r="B13" s="621" t="s">
        <v>346</v>
      </c>
      <c r="C13" s="622"/>
      <c r="D13" s="619" t="s">
        <v>347</v>
      </c>
      <c r="E13" s="619"/>
      <c r="F13" s="623"/>
      <c r="G13" s="624">
        <v>4</v>
      </c>
      <c r="H13" s="625">
        <v>120</v>
      </c>
      <c r="I13" s="626">
        <v>8</v>
      </c>
      <c r="J13" s="619" t="s">
        <v>135</v>
      </c>
      <c r="K13" s="622"/>
      <c r="L13" s="619"/>
      <c r="M13" s="627">
        <v>112</v>
      </c>
      <c r="N13" s="620"/>
      <c r="O13" s="1765"/>
      <c r="P13" s="1765"/>
      <c r="Q13" s="620"/>
      <c r="R13" s="1765"/>
      <c r="S13" s="1765"/>
      <c r="T13" s="619" t="s">
        <v>135</v>
      </c>
      <c r="U13" s="593"/>
      <c r="V13" s="593"/>
      <c r="W13" s="603"/>
      <c r="X13" s="604"/>
      <c r="Y13" s="604"/>
      <c r="Z13" s="605"/>
      <c r="AA13" s="605"/>
      <c r="AB13" s="606"/>
      <c r="AC13" s="588"/>
      <c r="AD13" s="577"/>
      <c r="AE13" s="577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</row>
    <row r="14" spans="1:49" ht="21">
      <c r="A14" s="594"/>
      <c r="B14" s="608"/>
      <c r="C14" s="609">
        <v>3</v>
      </c>
      <c r="D14" s="610">
        <v>2</v>
      </c>
      <c r="E14" s="610"/>
      <c r="F14" s="609">
        <v>1</v>
      </c>
      <c r="G14" s="609"/>
      <c r="H14" s="608"/>
      <c r="I14" s="608">
        <f>SUM(I8:I13)</f>
        <v>60</v>
      </c>
      <c r="J14" s="608"/>
      <c r="K14" s="608"/>
      <c r="L14" s="611"/>
      <c r="M14" s="608"/>
      <c r="N14" s="608"/>
      <c r="O14" s="608"/>
      <c r="P14" s="608"/>
      <c r="Q14" s="608"/>
      <c r="R14" s="608"/>
      <c r="S14" s="608"/>
      <c r="T14" s="608"/>
      <c r="U14" s="608"/>
      <c r="V14" s="612"/>
      <c r="W14" s="612"/>
      <c r="X14" s="612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570"/>
    </row>
  </sheetData>
  <sheetProtection/>
  <mergeCells count="57">
    <mergeCell ref="X12:Y12"/>
    <mergeCell ref="R11:S11"/>
    <mergeCell ref="U11:V11"/>
    <mergeCell ref="X11:Y11"/>
    <mergeCell ref="O11:P11"/>
    <mergeCell ref="U9:V9"/>
    <mergeCell ref="O12:P12"/>
    <mergeCell ref="R12:S12"/>
    <mergeCell ref="U12:V12"/>
    <mergeCell ref="O9:P9"/>
    <mergeCell ref="AV2:AV7"/>
    <mergeCell ref="O10:P10"/>
    <mergeCell ref="R10:S10"/>
    <mergeCell ref="U10:V10"/>
    <mergeCell ref="X10:Y10"/>
    <mergeCell ref="X7:Y7"/>
    <mergeCell ref="O8:P8"/>
    <mergeCell ref="R8:S8"/>
    <mergeCell ref="U8:V8"/>
    <mergeCell ref="X8:Y8"/>
    <mergeCell ref="J5:J7"/>
    <mergeCell ref="W4:Y4"/>
    <mergeCell ref="R9:S9"/>
    <mergeCell ref="K5:K7"/>
    <mergeCell ref="L5:L7"/>
    <mergeCell ref="N5:AB5"/>
    <mergeCell ref="X9:Y9"/>
    <mergeCell ref="R6:S6"/>
    <mergeCell ref="U6:V6"/>
    <mergeCell ref="X6:Y6"/>
    <mergeCell ref="U7:V7"/>
    <mergeCell ref="N4:P4"/>
    <mergeCell ref="O6:P6"/>
    <mergeCell ref="Q4:S4"/>
    <mergeCell ref="T4:V4"/>
    <mergeCell ref="R7:S7"/>
    <mergeCell ref="O7:P7"/>
    <mergeCell ref="I3:L3"/>
    <mergeCell ref="M3:M7"/>
    <mergeCell ref="C4:C7"/>
    <mergeCell ref="D4:D7"/>
    <mergeCell ref="E4:F4"/>
    <mergeCell ref="I4:I7"/>
    <mergeCell ref="J4:L4"/>
    <mergeCell ref="E5:E7"/>
    <mergeCell ref="F5:F7"/>
    <mergeCell ref="H3:H7"/>
    <mergeCell ref="O13:P13"/>
    <mergeCell ref="R13:S13"/>
    <mergeCell ref="A1:AB1"/>
    <mergeCell ref="A2:A7"/>
    <mergeCell ref="B2:B7"/>
    <mergeCell ref="C2:F3"/>
    <mergeCell ref="G2:G7"/>
    <mergeCell ref="H2:M2"/>
    <mergeCell ref="N2:AE3"/>
    <mergeCell ref="Z4:AB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4">
      <selection activeCell="L95" sqref="L95"/>
    </sheetView>
  </sheetViews>
  <sheetFormatPr defaultColWidth="9.1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8.5039062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50390625" style="13" customWidth="1"/>
    <col min="18" max="18" width="5.50390625" style="13" customWidth="1"/>
    <col min="19" max="19" width="3.375" style="13" customWidth="1"/>
    <col min="20" max="20" width="8.125" style="13" customWidth="1"/>
    <col min="21" max="21" width="5.125" style="13" customWidth="1"/>
    <col min="22" max="22" width="4.50390625" style="2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customWidth="1"/>
    <col min="27" max="27" width="6.50390625" style="13" customWidth="1"/>
    <col min="28" max="28" width="5.50390625" style="13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">
      <c r="A1" s="1597" t="s">
        <v>247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  <c r="W1" s="1598"/>
      <c r="X1" s="1598"/>
      <c r="Y1" s="1630"/>
      <c r="Z1" s="1630"/>
      <c r="AA1" s="1630"/>
      <c r="AB1" s="1630"/>
    </row>
    <row r="2" spans="1:31" s="38" customFormat="1" ht="18.75" customHeight="1">
      <c r="A2" s="1605" t="s">
        <v>24</v>
      </c>
      <c r="B2" s="1545" t="s">
        <v>127</v>
      </c>
      <c r="C2" s="1554" t="s">
        <v>265</v>
      </c>
      <c r="D2" s="1555"/>
      <c r="E2" s="1776"/>
      <c r="F2" s="1777"/>
      <c r="G2" s="1578" t="s">
        <v>126</v>
      </c>
      <c r="H2" s="1545" t="s">
        <v>113</v>
      </c>
      <c r="I2" s="1545"/>
      <c r="J2" s="1545"/>
      <c r="K2" s="1545"/>
      <c r="L2" s="1545"/>
      <c r="M2" s="1545"/>
      <c r="N2" s="1603" t="s">
        <v>264</v>
      </c>
      <c r="O2" s="1603"/>
      <c r="P2" s="1603"/>
      <c r="Q2" s="1603"/>
      <c r="R2" s="1603"/>
      <c r="S2" s="1603"/>
      <c r="T2" s="1603"/>
      <c r="U2" s="1603"/>
      <c r="V2" s="1603"/>
      <c r="W2" s="1603"/>
      <c r="X2" s="1603"/>
      <c r="Y2" s="1603"/>
      <c r="Z2" s="1603"/>
      <c r="AA2" s="1603"/>
      <c r="AB2" s="1603"/>
      <c r="AC2" s="1603"/>
      <c r="AD2" s="1603"/>
      <c r="AE2" s="1604"/>
    </row>
    <row r="3" spans="1:31" s="38" customFormat="1" ht="24.75" customHeight="1">
      <c r="A3" s="1605"/>
      <c r="B3" s="1545"/>
      <c r="C3" s="1558"/>
      <c r="D3" s="1559"/>
      <c r="E3" s="1272"/>
      <c r="F3" s="1778"/>
      <c r="G3" s="1591"/>
      <c r="H3" s="1577" t="s">
        <v>117</v>
      </c>
      <c r="I3" s="1492" t="s">
        <v>118</v>
      </c>
      <c r="J3" s="1492"/>
      <c r="K3" s="1492"/>
      <c r="L3" s="1492"/>
      <c r="M3" s="1577" t="s">
        <v>114</v>
      </c>
      <c r="N3" s="1603"/>
      <c r="O3" s="1603"/>
      <c r="P3" s="1603"/>
      <c r="Q3" s="1603"/>
      <c r="R3" s="1603"/>
      <c r="S3" s="1603"/>
      <c r="T3" s="1603"/>
      <c r="U3" s="1603"/>
      <c r="V3" s="1603"/>
      <c r="W3" s="1603"/>
      <c r="X3" s="1603"/>
      <c r="Y3" s="1603"/>
      <c r="Z3" s="1603"/>
      <c r="AA3" s="1603"/>
      <c r="AB3" s="1603"/>
      <c r="AC3" s="1603"/>
      <c r="AD3" s="1603"/>
      <c r="AE3" s="1604"/>
    </row>
    <row r="4" spans="1:31" s="38" customFormat="1" ht="18" customHeight="1">
      <c r="A4" s="1605"/>
      <c r="B4" s="1545"/>
      <c r="C4" s="1577" t="s">
        <v>25</v>
      </c>
      <c r="D4" s="1577" t="s">
        <v>26</v>
      </c>
      <c r="E4" s="1781" t="s">
        <v>119</v>
      </c>
      <c r="F4" s="1782"/>
      <c r="G4" s="1591"/>
      <c r="H4" s="1577"/>
      <c r="I4" s="1577" t="s">
        <v>115</v>
      </c>
      <c r="J4" s="1600" t="s">
        <v>116</v>
      </c>
      <c r="K4" s="1779"/>
      <c r="L4" s="1780"/>
      <c r="M4" s="1577"/>
      <c r="N4" s="1492" t="s">
        <v>27</v>
      </c>
      <c r="O4" s="1492"/>
      <c r="P4" s="1492"/>
      <c r="Q4" s="1492" t="s">
        <v>28</v>
      </c>
      <c r="R4" s="1492"/>
      <c r="S4" s="1492"/>
      <c r="T4" s="1492" t="s">
        <v>29</v>
      </c>
      <c r="U4" s="1492"/>
      <c r="V4" s="1492"/>
      <c r="W4" s="1492" t="s">
        <v>30</v>
      </c>
      <c r="X4" s="1492"/>
      <c r="Y4" s="1492"/>
      <c r="Z4" s="1492" t="s">
        <v>31</v>
      </c>
      <c r="AA4" s="1492"/>
      <c r="AB4" s="1492"/>
      <c r="AC4" s="39"/>
      <c r="AD4" s="39"/>
      <c r="AE4" s="255"/>
    </row>
    <row r="5" spans="1:31" s="38" customFormat="1" ht="18">
      <c r="A5" s="1605"/>
      <c r="B5" s="1545"/>
      <c r="C5" s="1577"/>
      <c r="D5" s="1577"/>
      <c r="E5" s="1783" t="s">
        <v>120</v>
      </c>
      <c r="F5" s="1783" t="s">
        <v>121</v>
      </c>
      <c r="G5" s="1591"/>
      <c r="H5" s="1577"/>
      <c r="I5" s="1577"/>
      <c r="J5" s="1591" t="s">
        <v>65</v>
      </c>
      <c r="K5" s="1549" t="s">
        <v>66</v>
      </c>
      <c r="L5" s="1596" t="s">
        <v>67</v>
      </c>
      <c r="M5" s="1577"/>
      <c r="N5" s="1592" t="s">
        <v>267</v>
      </c>
      <c r="O5" s="1593"/>
      <c r="P5" s="1594"/>
      <c r="Q5" s="1594"/>
      <c r="R5" s="1594"/>
      <c r="S5" s="1594"/>
      <c r="T5" s="1594"/>
      <c r="U5" s="1594"/>
      <c r="V5" s="1594"/>
      <c r="W5" s="1594"/>
      <c r="X5" s="1594"/>
      <c r="Y5" s="1594"/>
      <c r="Z5" s="1594"/>
      <c r="AA5" s="1594"/>
      <c r="AB5" s="1595"/>
      <c r="AE5" s="256"/>
    </row>
    <row r="6" spans="1:31" s="38" customFormat="1" ht="15">
      <c r="A6" s="1605"/>
      <c r="B6" s="1545"/>
      <c r="C6" s="1577"/>
      <c r="D6" s="1577"/>
      <c r="E6" s="1784"/>
      <c r="F6" s="1784"/>
      <c r="G6" s="1591"/>
      <c r="H6" s="1577"/>
      <c r="I6" s="1577"/>
      <c r="J6" s="1786"/>
      <c r="K6" s="1786"/>
      <c r="L6" s="1786"/>
      <c r="M6" s="1577"/>
      <c r="N6" s="172">
        <v>1</v>
      </c>
      <c r="O6" s="1547">
        <v>2</v>
      </c>
      <c r="P6" s="1548"/>
      <c r="Q6" s="172">
        <v>3</v>
      </c>
      <c r="R6" s="1547">
        <v>4</v>
      </c>
      <c r="S6" s="1548"/>
      <c r="T6" s="172">
        <v>5</v>
      </c>
      <c r="U6" s="1547">
        <v>6</v>
      </c>
      <c r="V6" s="1548"/>
      <c r="W6" s="172">
        <v>7</v>
      </c>
      <c r="X6" s="1547">
        <v>8</v>
      </c>
      <c r="Y6" s="1548"/>
      <c r="Z6" s="172">
        <v>9</v>
      </c>
      <c r="AA6" s="172" t="s">
        <v>252</v>
      </c>
      <c r="AB6" s="172" t="s">
        <v>253</v>
      </c>
      <c r="AE6" s="256"/>
    </row>
    <row r="7" spans="1:31" s="38" customFormat="1" ht="42" customHeight="1" thickBot="1">
      <c r="A7" s="1606"/>
      <c r="B7" s="1546"/>
      <c r="C7" s="1578"/>
      <c r="D7" s="1578"/>
      <c r="E7" s="1785"/>
      <c r="F7" s="1785"/>
      <c r="G7" s="1591"/>
      <c r="H7" s="1578"/>
      <c r="I7" s="1578"/>
      <c r="J7" s="1787"/>
      <c r="K7" s="1787"/>
      <c r="L7" s="1787"/>
      <c r="M7" s="1578"/>
      <c r="N7" s="34"/>
      <c r="O7" s="1552"/>
      <c r="P7" s="1553"/>
      <c r="Q7" s="34"/>
      <c r="R7" s="1552"/>
      <c r="S7" s="1553"/>
      <c r="T7" s="34"/>
      <c r="U7" s="1552"/>
      <c r="V7" s="1553"/>
      <c r="W7" s="34"/>
      <c r="X7" s="1552"/>
      <c r="Y7" s="1553"/>
      <c r="Z7" s="34"/>
      <c r="AA7" s="34"/>
      <c r="AB7" s="34"/>
      <c r="AE7" s="256"/>
    </row>
    <row r="8" spans="1:31" s="38" customFormat="1" ht="15.7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8"/>
      <c r="P8" s="1529"/>
      <c r="Q8" s="37"/>
      <c r="R8" s="1528"/>
      <c r="S8" s="1529"/>
      <c r="T8" s="37"/>
      <c r="U8" s="1528"/>
      <c r="V8" s="1529"/>
      <c r="W8" s="37"/>
      <c r="X8" s="1528"/>
      <c r="Y8" s="1529"/>
      <c r="Z8" s="37"/>
      <c r="AA8" s="37"/>
      <c r="AB8" s="37"/>
      <c r="AE8" s="256"/>
    </row>
    <row r="9" spans="1:31" s="38" customFormat="1" ht="18" thickBot="1">
      <c r="A9" s="1536" t="s">
        <v>171</v>
      </c>
      <c r="B9" s="1631"/>
      <c r="C9" s="1631"/>
      <c r="D9" s="1631"/>
      <c r="E9" s="1631"/>
      <c r="F9" s="1631"/>
      <c r="G9" s="1631"/>
      <c r="H9" s="1631"/>
      <c r="I9" s="1631"/>
      <c r="J9" s="1631"/>
      <c r="K9" s="1631"/>
      <c r="L9" s="1631"/>
      <c r="M9" s="1631"/>
      <c r="N9" s="1631"/>
      <c r="O9" s="1631"/>
      <c r="P9" s="1631"/>
      <c r="Q9" s="1631"/>
      <c r="R9" s="1631"/>
      <c r="S9" s="1631"/>
      <c r="T9" s="1631"/>
      <c r="U9" s="1631"/>
      <c r="V9" s="1631"/>
      <c r="W9" s="1631"/>
      <c r="X9" s="1631"/>
      <c r="Y9" s="1631"/>
      <c r="Z9" s="1631"/>
      <c r="AA9" s="1631"/>
      <c r="AB9" s="1632"/>
      <c r="AE9" s="256"/>
    </row>
    <row r="10" spans="1:31" s="38" customFormat="1" ht="16.5" thickBot="1">
      <c r="A10" s="1539" t="s">
        <v>84</v>
      </c>
      <c r="B10" s="1540"/>
      <c r="C10" s="1540"/>
      <c r="D10" s="1540"/>
      <c r="E10" s="1540"/>
      <c r="F10" s="1540"/>
      <c r="G10" s="1540"/>
      <c r="H10" s="1540"/>
      <c r="I10" s="1540"/>
      <c r="J10" s="1540"/>
      <c r="K10" s="1540"/>
      <c r="L10" s="1540"/>
      <c r="M10" s="1540"/>
      <c r="N10" s="1540"/>
      <c r="O10" s="1540"/>
      <c r="P10" s="1540"/>
      <c r="Q10" s="1540"/>
      <c r="R10" s="1540"/>
      <c r="S10" s="1540"/>
      <c r="T10" s="1540"/>
      <c r="U10" s="1540"/>
      <c r="V10" s="1540"/>
      <c r="W10" s="1540"/>
      <c r="X10" s="1540"/>
      <c r="Y10" s="1633"/>
      <c r="Z10" s="1633"/>
      <c r="AA10" s="1633"/>
      <c r="AB10" s="1634"/>
      <c r="AE10" s="256"/>
    </row>
    <row r="11" spans="1:31" s="38" customFormat="1" ht="46.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794"/>
      <c r="P11" s="1795"/>
      <c r="Q11" s="92"/>
      <c r="R11" s="1794"/>
      <c r="S11" s="1795"/>
      <c r="T11" s="92"/>
      <c r="U11" s="1794"/>
      <c r="V11" s="1795"/>
      <c r="W11" s="95"/>
      <c r="X11" s="1796"/>
      <c r="Y11" s="1797"/>
      <c r="Z11" s="96"/>
      <c r="AA11" s="96"/>
      <c r="AB11" s="96"/>
      <c r="AE11" s="256"/>
    </row>
    <row r="12" spans="1:31" s="38" customFormat="1" ht="30.7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492"/>
      <c r="P12" s="1492"/>
      <c r="Q12" s="365" t="s">
        <v>134</v>
      </c>
      <c r="R12" s="1788"/>
      <c r="S12" s="1789"/>
      <c r="T12" s="88"/>
      <c r="U12" s="1790"/>
      <c r="V12" s="1791"/>
      <c r="W12" s="100"/>
      <c r="X12" s="1792"/>
      <c r="Y12" s="1793"/>
      <c r="Z12" s="101"/>
      <c r="AA12" s="101"/>
      <c r="AB12" s="101"/>
      <c r="AE12" s="256"/>
    </row>
    <row r="13" spans="1:31" s="38" customFormat="1" ht="30.7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492"/>
      <c r="P13" s="1492"/>
      <c r="Q13" s="366"/>
      <c r="R13" s="1800" t="s">
        <v>134</v>
      </c>
      <c r="S13" s="1801"/>
      <c r="T13" s="88"/>
      <c r="U13" s="1790"/>
      <c r="V13" s="1791"/>
      <c r="W13" s="100"/>
      <c r="X13" s="1792"/>
      <c r="Y13" s="1793"/>
      <c r="Z13" s="101"/>
      <c r="AA13" s="101"/>
      <c r="AB13" s="101"/>
      <c r="AE13" s="256"/>
    </row>
    <row r="14" spans="1:31" s="38" customFormat="1" ht="1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798"/>
      <c r="P14" s="1799"/>
      <c r="Q14" s="370" t="s">
        <v>134</v>
      </c>
      <c r="R14" s="1790"/>
      <c r="S14" s="1791"/>
      <c r="T14" s="177"/>
      <c r="U14" s="1798"/>
      <c r="V14" s="1799"/>
      <c r="W14" s="100"/>
      <c r="X14" s="1792"/>
      <c r="Y14" s="1793"/>
      <c r="Z14" s="101"/>
      <c r="AA14" s="101"/>
      <c r="AB14" s="101"/>
      <c r="AE14" s="256"/>
    </row>
    <row r="15" spans="1:31" s="38" customFormat="1" ht="1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798"/>
      <c r="P15" s="1799"/>
      <c r="R15" s="1790"/>
      <c r="S15" s="1791"/>
      <c r="T15" s="371" t="s">
        <v>134</v>
      </c>
      <c r="U15" s="1798"/>
      <c r="V15" s="1799"/>
      <c r="W15" s="100"/>
      <c r="X15" s="1792"/>
      <c r="Y15" s="1793"/>
      <c r="Z15" s="101"/>
      <c r="AA15" s="101"/>
      <c r="AB15" s="101"/>
      <c r="AE15" s="256"/>
    </row>
    <row r="16" spans="1:31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798"/>
      <c r="P16" s="1799"/>
      <c r="Q16" s="177"/>
      <c r="R16" s="1798" t="s">
        <v>134</v>
      </c>
      <c r="S16" s="1799"/>
      <c r="T16" s="177"/>
      <c r="U16" s="1798"/>
      <c r="V16" s="1799"/>
      <c r="W16" s="100"/>
      <c r="X16" s="1792"/>
      <c r="Y16" s="1793"/>
      <c r="Z16" s="101"/>
      <c r="AA16" s="101"/>
      <c r="AB16" s="101"/>
      <c r="AE16" s="256"/>
    </row>
    <row r="17" spans="1:31" s="38" customFormat="1" ht="1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808"/>
      <c r="P17" s="1809"/>
      <c r="Q17" s="178"/>
      <c r="R17" s="1808"/>
      <c r="S17" s="1809"/>
      <c r="T17" s="372" t="s">
        <v>134</v>
      </c>
      <c r="U17" s="1810"/>
      <c r="V17" s="1811"/>
      <c r="W17" s="104"/>
      <c r="X17" s="1812"/>
      <c r="Y17" s="1813"/>
      <c r="Z17" s="105"/>
      <c r="AA17" s="105"/>
      <c r="AB17" s="105"/>
      <c r="AE17" s="256"/>
    </row>
    <row r="18" spans="1:31" s="383" customFormat="1" ht="1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02"/>
      <c r="P18" s="1803"/>
      <c r="Q18" s="370"/>
      <c r="R18" s="1802"/>
      <c r="S18" s="1803"/>
      <c r="T18" s="379" t="s">
        <v>134</v>
      </c>
      <c r="U18" s="1804"/>
      <c r="V18" s="1805"/>
      <c r="W18" s="381"/>
      <c r="X18" s="1806"/>
      <c r="Y18" s="1807"/>
      <c r="Z18" s="382"/>
      <c r="AA18" s="382"/>
      <c r="AB18" s="382"/>
      <c r="AE18" s="384"/>
    </row>
    <row r="19" spans="1:31" s="38" customFormat="1" ht="1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 t="shared" si="0"/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02"/>
      <c r="P19" s="1803"/>
      <c r="Q19" s="370"/>
      <c r="R19" s="1802"/>
      <c r="S19" s="1803"/>
      <c r="T19" s="379" t="s">
        <v>134</v>
      </c>
      <c r="U19" s="1810"/>
      <c r="V19" s="1811"/>
      <c r="W19" s="100"/>
      <c r="X19" s="1812"/>
      <c r="Y19" s="1813"/>
      <c r="Z19" s="101"/>
      <c r="AA19" s="101"/>
      <c r="AB19" s="101"/>
      <c r="AE19" s="256"/>
    </row>
    <row r="20" spans="1:31" s="38" customFormat="1" ht="1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 t="shared" si="0"/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02"/>
      <c r="P20" s="1803"/>
      <c r="Q20" s="370"/>
      <c r="R20" s="1802"/>
      <c r="S20" s="1803"/>
      <c r="T20" s="379"/>
      <c r="U20" s="1810"/>
      <c r="V20" s="1811"/>
      <c r="W20" s="100"/>
      <c r="X20" s="1814" t="s">
        <v>134</v>
      </c>
      <c r="Y20" s="1815"/>
      <c r="Z20" s="101"/>
      <c r="AA20" s="101"/>
      <c r="AB20" s="101"/>
      <c r="AE20" s="256"/>
    </row>
    <row r="21" spans="1:31" s="38" customFormat="1" ht="1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 t="shared" si="0"/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02"/>
      <c r="P21" s="1803"/>
      <c r="Q21" s="370"/>
      <c r="R21" s="1802"/>
      <c r="S21" s="1803"/>
      <c r="T21" s="379"/>
      <c r="U21" s="1810"/>
      <c r="V21" s="1811"/>
      <c r="W21" s="385" t="s">
        <v>134</v>
      </c>
      <c r="X21" s="1792"/>
      <c r="Y21" s="1793"/>
      <c r="Z21" s="101"/>
      <c r="AA21" s="101"/>
      <c r="AB21" s="101"/>
      <c r="AE21" s="256"/>
    </row>
    <row r="22" spans="1:31" s="38" customFormat="1" ht="1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 t="shared" si="0"/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02"/>
      <c r="P22" s="1803"/>
      <c r="Q22" s="370"/>
      <c r="R22" s="1802"/>
      <c r="S22" s="1803"/>
      <c r="T22" s="379" t="s">
        <v>134</v>
      </c>
      <c r="U22" s="1810"/>
      <c r="V22" s="1811"/>
      <c r="W22" s="100"/>
      <c r="X22" s="1792"/>
      <c r="Y22" s="1793"/>
      <c r="Z22" s="101"/>
      <c r="AA22" s="101"/>
      <c r="AB22" s="101"/>
      <c r="AE22" s="256"/>
    </row>
    <row r="23" spans="1:31" s="38" customFormat="1" ht="1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 t="shared" si="0"/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02"/>
      <c r="P23" s="1803"/>
      <c r="Q23" s="370"/>
      <c r="R23" s="1802"/>
      <c r="S23" s="1803"/>
      <c r="T23" s="379"/>
      <c r="U23" s="1816"/>
      <c r="V23" s="1816"/>
      <c r="W23" s="385" t="s">
        <v>134</v>
      </c>
      <c r="X23" s="1817"/>
      <c r="Y23" s="1817"/>
      <c r="Z23" s="101"/>
      <c r="AA23" s="101"/>
      <c r="AB23" s="101"/>
      <c r="AE23" s="256"/>
    </row>
    <row r="24" spans="1:31" s="38" customFormat="1" ht="1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98"/>
      <c r="P24" s="1799"/>
      <c r="Q24" s="177"/>
      <c r="R24" s="1798"/>
      <c r="S24" s="1799"/>
      <c r="T24" s="112"/>
      <c r="U24" s="1816"/>
      <c r="V24" s="1816"/>
      <c r="W24" s="100"/>
      <c r="X24" s="1817"/>
      <c r="Y24" s="1817"/>
      <c r="Z24" s="101"/>
      <c r="AA24" s="101"/>
      <c r="AB24" s="101"/>
      <c r="AE24" s="256"/>
    </row>
    <row r="25" spans="1:31" s="38" customFormat="1" ht="17.25" customHeight="1" thickBot="1">
      <c r="A25" s="1823" t="s">
        <v>88</v>
      </c>
      <c r="B25" s="1824"/>
      <c r="C25" s="1825"/>
      <c r="D25" s="1825"/>
      <c r="E25" s="1825"/>
      <c r="F25" s="1826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27"/>
      <c r="P25" s="1828"/>
      <c r="Q25" s="449" t="s">
        <v>135</v>
      </c>
      <c r="R25" s="1829" t="s">
        <v>135</v>
      </c>
      <c r="S25" s="1830"/>
      <c r="T25" s="450" t="s">
        <v>281</v>
      </c>
      <c r="U25" s="1831"/>
      <c r="V25" s="1831"/>
      <c r="W25" s="451" t="s">
        <v>135</v>
      </c>
      <c r="X25" s="1818" t="s">
        <v>134</v>
      </c>
      <c r="Y25" s="1818"/>
      <c r="Z25" s="375"/>
      <c r="AA25" s="375"/>
      <c r="AB25" s="375"/>
      <c r="AE25" s="256"/>
    </row>
    <row r="26" spans="1:31" s="38" customFormat="1" ht="18.75" customHeight="1" thickBot="1">
      <c r="A26" s="1646" t="s">
        <v>85</v>
      </c>
      <c r="B26" s="1646"/>
      <c r="C26" s="1646"/>
      <c r="D26" s="1646"/>
      <c r="E26" s="1646"/>
      <c r="F26" s="1646"/>
      <c r="G26" s="1646"/>
      <c r="H26" s="1646"/>
      <c r="I26" s="1646"/>
      <c r="J26" s="1646"/>
      <c r="K26" s="1646"/>
      <c r="L26" s="1646"/>
      <c r="M26" s="1646"/>
      <c r="N26" s="1646"/>
      <c r="O26" s="1646"/>
      <c r="P26" s="1646"/>
      <c r="Q26" s="1646"/>
      <c r="R26" s="1646"/>
      <c r="S26" s="1646"/>
      <c r="T26" s="1646"/>
      <c r="U26" s="1647"/>
      <c r="V26" s="1647"/>
      <c r="W26" s="1646"/>
      <c r="X26" s="1647"/>
      <c r="Y26" s="1647"/>
      <c r="Z26" s="1646"/>
      <c r="AA26" s="1646"/>
      <c r="AB26" s="1646"/>
      <c r="AE26" s="256"/>
    </row>
    <row r="27" spans="1:31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819"/>
      <c r="P27" s="1820"/>
      <c r="Q27" s="177" t="s">
        <v>134</v>
      </c>
      <c r="R27" s="1819"/>
      <c r="S27" s="1820"/>
      <c r="T27" s="177"/>
      <c r="U27" s="1819"/>
      <c r="V27" s="1820"/>
      <c r="W27" s="108"/>
      <c r="X27" s="1821"/>
      <c r="Y27" s="1822"/>
      <c r="Z27" s="109"/>
      <c r="AA27" s="109"/>
      <c r="AB27" s="109"/>
      <c r="AE27" s="256"/>
    </row>
    <row r="28" spans="1:31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98"/>
      <c r="P28" s="1799"/>
      <c r="Q28" s="177"/>
      <c r="R28" s="1798"/>
      <c r="S28" s="1799"/>
      <c r="T28" s="177"/>
      <c r="U28" s="1798"/>
      <c r="V28" s="1799"/>
      <c r="W28" s="111"/>
      <c r="X28" s="1836"/>
      <c r="Y28" s="1837"/>
      <c r="Z28" s="110"/>
      <c r="AA28" s="110"/>
      <c r="AB28" s="110"/>
      <c r="AE28" s="257"/>
    </row>
    <row r="29" spans="1:31" s="397" customFormat="1" ht="1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453">
        <v>4</v>
      </c>
      <c r="K29" s="453">
        <v>4</v>
      </c>
      <c r="L29" s="393"/>
      <c r="M29" s="394">
        <f>H29-I29</f>
        <v>112</v>
      </c>
      <c r="N29" s="386" t="s">
        <v>135</v>
      </c>
      <c r="O29" s="1832"/>
      <c r="P29" s="1833"/>
      <c r="Q29" s="386"/>
      <c r="R29" s="1832"/>
      <c r="S29" s="1833"/>
      <c r="T29" s="386"/>
      <c r="U29" s="1832"/>
      <c r="V29" s="1833"/>
      <c r="W29" s="395"/>
      <c r="X29" s="1834"/>
      <c r="Y29" s="1835"/>
      <c r="Z29" s="396"/>
      <c r="AA29" s="396"/>
      <c r="AB29" s="396"/>
      <c r="AE29" s="398"/>
    </row>
    <row r="30" spans="1:31" s="397" customFormat="1" ht="1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453">
        <v>4</v>
      </c>
      <c r="K30" s="453">
        <v>8</v>
      </c>
      <c r="L30" s="393"/>
      <c r="M30" s="394">
        <f>H30-I30</f>
        <v>108</v>
      </c>
      <c r="N30" s="386"/>
      <c r="O30" s="1832" t="s">
        <v>282</v>
      </c>
      <c r="P30" s="1833"/>
      <c r="Q30" s="386"/>
      <c r="R30" s="1832"/>
      <c r="S30" s="1833"/>
      <c r="T30" s="386"/>
      <c r="U30" s="1832"/>
      <c r="V30" s="1833"/>
      <c r="W30" s="395"/>
      <c r="X30" s="1834"/>
      <c r="Y30" s="1835"/>
      <c r="Z30" s="396"/>
      <c r="AA30" s="396"/>
      <c r="AB30" s="396"/>
      <c r="AE30" s="398"/>
    </row>
    <row r="31" spans="1:31" s="42" customFormat="1" ht="1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798"/>
      <c r="P31" s="1799"/>
      <c r="Q31" s="177"/>
      <c r="R31" s="1798"/>
      <c r="S31" s="1799"/>
      <c r="T31" s="177"/>
      <c r="U31" s="1798"/>
      <c r="V31" s="1799"/>
      <c r="W31" s="111"/>
      <c r="X31" s="1836"/>
      <c r="Y31" s="1837"/>
      <c r="Z31" s="110"/>
      <c r="AA31" s="110"/>
      <c r="AB31" s="110"/>
      <c r="AE31" s="257"/>
    </row>
    <row r="32" spans="1:31" s="42" customFormat="1" ht="1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1">
        <v>10</v>
      </c>
      <c r="K32" s="401"/>
      <c r="L32" s="454">
        <v>6</v>
      </c>
      <c r="M32" s="403">
        <f>H32-I32</f>
        <v>179</v>
      </c>
      <c r="N32" s="404" t="s">
        <v>238</v>
      </c>
      <c r="O32" s="1790"/>
      <c r="P32" s="1791"/>
      <c r="Q32" s="88"/>
      <c r="R32" s="1798"/>
      <c r="S32" s="1799"/>
      <c r="T32" s="88"/>
      <c r="U32" s="1798"/>
      <c r="V32" s="1799"/>
      <c r="W32" s="111"/>
      <c r="X32" s="1836"/>
      <c r="Y32" s="1837"/>
      <c r="Z32" s="110"/>
      <c r="AA32" s="110"/>
      <c r="AB32" s="110"/>
      <c r="AE32" s="257"/>
    </row>
    <row r="33" spans="1:31" s="42" customFormat="1" ht="1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1">
        <v>10</v>
      </c>
      <c r="K33" s="401"/>
      <c r="L33" s="454">
        <v>6</v>
      </c>
      <c r="M33" s="403">
        <f>H33-I33</f>
        <v>179</v>
      </c>
      <c r="N33" s="404"/>
      <c r="O33" s="1838" t="s">
        <v>238</v>
      </c>
      <c r="P33" s="1839"/>
      <c r="Q33" s="88"/>
      <c r="R33" s="1798"/>
      <c r="S33" s="1799"/>
      <c r="T33" s="88"/>
      <c r="U33" s="1798"/>
      <c r="V33" s="1799"/>
      <c r="W33" s="111"/>
      <c r="X33" s="1836"/>
      <c r="Y33" s="1837"/>
      <c r="Z33" s="110"/>
      <c r="AA33" s="110"/>
      <c r="AB33" s="110"/>
      <c r="AE33" s="257"/>
    </row>
    <row r="34" spans="1:31" s="276" customFormat="1" ht="15">
      <c r="A34" s="405" t="s">
        <v>177</v>
      </c>
      <c r="B34" s="406" t="s">
        <v>40</v>
      </c>
      <c r="C34" s="407"/>
      <c r="D34" s="407">
        <v>3</v>
      </c>
      <c r="E34" s="408"/>
      <c r="F34" s="409"/>
      <c r="G34" s="410">
        <v>3</v>
      </c>
      <c r="H34" s="411">
        <f t="shared" si="2"/>
        <v>90</v>
      </c>
      <c r="I34" s="411">
        <v>10</v>
      </c>
      <c r="J34" s="407">
        <v>8</v>
      </c>
      <c r="K34" s="407"/>
      <c r="L34" s="455">
        <v>2</v>
      </c>
      <c r="M34" s="412">
        <f>H34-I34</f>
        <v>80</v>
      </c>
      <c r="N34" s="405"/>
      <c r="O34" s="1840"/>
      <c r="P34" s="1841"/>
      <c r="Q34" s="405" t="s">
        <v>226</v>
      </c>
      <c r="R34" s="1840"/>
      <c r="S34" s="1841"/>
      <c r="T34" s="405"/>
      <c r="U34" s="1840"/>
      <c r="V34" s="1841"/>
      <c r="W34" s="413"/>
      <c r="X34" s="1842"/>
      <c r="Y34" s="1843"/>
      <c r="Z34" s="414"/>
      <c r="AA34" s="414"/>
      <c r="AB34" s="414"/>
      <c r="AE34" s="415"/>
    </row>
    <row r="35" spans="1:31" s="42" customFormat="1" ht="30.7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790"/>
      <c r="P35" s="1791"/>
      <c r="Q35" s="88"/>
      <c r="R35" s="1798"/>
      <c r="S35" s="1799"/>
      <c r="T35" s="88"/>
      <c r="U35" s="1798"/>
      <c r="V35" s="1799"/>
      <c r="W35" s="111"/>
      <c r="X35" s="1836"/>
      <c r="Y35" s="1837"/>
      <c r="Z35" s="110"/>
      <c r="AA35" s="110"/>
      <c r="AB35" s="110"/>
      <c r="AE35" s="257"/>
    </row>
    <row r="36" spans="1:31" s="42" customFormat="1" ht="30.7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>
        <v>8</v>
      </c>
      <c r="K36" s="417"/>
      <c r="L36" s="417">
        <v>8</v>
      </c>
      <c r="M36" s="403">
        <f>H36-I36</f>
        <v>104</v>
      </c>
      <c r="N36" s="404" t="s">
        <v>238</v>
      </c>
      <c r="O36" s="1790"/>
      <c r="P36" s="1791"/>
      <c r="Q36" s="88"/>
      <c r="R36" s="1798"/>
      <c r="S36" s="1799"/>
      <c r="T36" s="88"/>
      <c r="U36" s="1798"/>
      <c r="V36" s="1799"/>
      <c r="W36" s="111"/>
      <c r="X36" s="1836"/>
      <c r="Y36" s="1837"/>
      <c r="Z36" s="110"/>
      <c r="AA36" s="110"/>
      <c r="AB36" s="110"/>
      <c r="AE36" s="257"/>
    </row>
    <row r="37" spans="1:31" s="42" customFormat="1" ht="30.7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7">
        <v>10</v>
      </c>
      <c r="M37" s="403">
        <f>H37-I37</f>
        <v>110</v>
      </c>
      <c r="N37" s="404"/>
      <c r="O37" s="1844" t="s">
        <v>283</v>
      </c>
      <c r="P37" s="1845"/>
      <c r="Q37" s="88"/>
      <c r="R37" s="1798"/>
      <c r="S37" s="1799"/>
      <c r="T37" s="88"/>
      <c r="U37" s="1798"/>
      <c r="V37" s="1799"/>
      <c r="W37" s="111"/>
      <c r="X37" s="1836"/>
      <c r="Y37" s="1837"/>
      <c r="Z37" s="110"/>
      <c r="AA37" s="110"/>
      <c r="AB37" s="110"/>
      <c r="AE37" s="257"/>
    </row>
    <row r="38" spans="1:31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90"/>
      <c r="P38" s="1791"/>
      <c r="Q38" s="88"/>
      <c r="R38" s="1798"/>
      <c r="S38" s="1799"/>
      <c r="T38" s="88"/>
      <c r="U38" s="1798"/>
      <c r="V38" s="1799"/>
      <c r="W38" s="111"/>
      <c r="X38" s="1836"/>
      <c r="Y38" s="1837"/>
      <c r="Z38" s="110"/>
      <c r="AA38" s="110"/>
      <c r="AB38" s="110"/>
      <c r="AE38" s="257"/>
    </row>
    <row r="39" spans="1:31" s="42" customFormat="1" ht="1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>
        <v>8</v>
      </c>
      <c r="K39" s="417"/>
      <c r="L39" s="417">
        <v>2</v>
      </c>
      <c r="M39" s="403">
        <f aca="true" t="shared" si="3" ref="M39:M47">H39-I39</f>
        <v>110</v>
      </c>
      <c r="N39" s="404"/>
      <c r="O39" s="1838"/>
      <c r="P39" s="1839"/>
      <c r="Q39" s="404"/>
      <c r="R39" s="1838" t="s">
        <v>226</v>
      </c>
      <c r="S39" s="1839"/>
      <c r="T39" s="404"/>
      <c r="U39" s="1798"/>
      <c r="V39" s="1799"/>
      <c r="W39" s="111"/>
      <c r="X39" s="1836"/>
      <c r="Y39" s="1837"/>
      <c r="Z39" s="110"/>
      <c r="AA39" s="110"/>
      <c r="AB39" s="110"/>
      <c r="AE39" s="257"/>
    </row>
    <row r="40" spans="1:34" s="42" customFormat="1" ht="1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>
        <v>10</v>
      </c>
      <c r="K40" s="417"/>
      <c r="L40" s="417">
        <v>4</v>
      </c>
      <c r="M40" s="403">
        <f t="shared" si="3"/>
        <v>106</v>
      </c>
      <c r="N40" s="404"/>
      <c r="O40" s="1838"/>
      <c r="P40" s="1839"/>
      <c r="Q40" s="404"/>
      <c r="R40" s="1838"/>
      <c r="S40" s="1839"/>
      <c r="T40" s="404" t="s">
        <v>286</v>
      </c>
      <c r="U40" s="1798"/>
      <c r="V40" s="1799"/>
      <c r="W40" s="111"/>
      <c r="X40" s="1836"/>
      <c r="Y40" s="1837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0.75">
      <c r="A41" s="177" t="s">
        <v>167</v>
      </c>
      <c r="B41" s="166" t="s">
        <v>160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790"/>
      <c r="P41" s="1791"/>
      <c r="Q41" s="88"/>
      <c r="R41" s="1790"/>
      <c r="S41" s="1791"/>
      <c r="T41" s="88"/>
      <c r="U41" s="1798"/>
      <c r="V41" s="1799"/>
      <c r="W41" s="108"/>
      <c r="X41" s="1836"/>
      <c r="Y41" s="1837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254</v>
      </c>
      <c r="B42" s="358" t="s">
        <v>255</v>
      </c>
      <c r="C42" s="89"/>
      <c r="D42" s="417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838" t="s">
        <v>134</v>
      </c>
      <c r="S42" s="1839"/>
      <c r="T42" s="88"/>
      <c r="U42" s="1798"/>
      <c r="V42" s="1799"/>
      <c r="W42" s="108"/>
      <c r="X42" s="1836"/>
      <c r="Y42" s="1837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256</v>
      </c>
      <c r="B43" s="359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790"/>
      <c r="P43" s="1791"/>
      <c r="Q43" s="88"/>
      <c r="R43" s="1790"/>
      <c r="S43" s="1791"/>
      <c r="T43" s="88"/>
      <c r="U43" s="1798"/>
      <c r="V43" s="1799"/>
      <c r="W43" s="108"/>
      <c r="X43" s="1836"/>
      <c r="Y43" s="1837"/>
      <c r="Z43" s="108" t="s">
        <v>134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155</v>
      </c>
      <c r="B44" s="416" t="s">
        <v>39</v>
      </c>
      <c r="C44" s="418"/>
      <c r="D44" s="418"/>
      <c r="E44" s="418"/>
      <c r="F44" s="390"/>
      <c r="G44" s="419">
        <f>G45+G46</f>
        <v>11</v>
      </c>
      <c r="H44" s="419">
        <f>H45+H46</f>
        <v>330</v>
      </c>
      <c r="I44" s="399"/>
      <c r="J44" s="417"/>
      <c r="K44" s="418"/>
      <c r="L44" s="417"/>
      <c r="M44" s="420"/>
      <c r="N44" s="404"/>
      <c r="O44" s="1838"/>
      <c r="P44" s="1839"/>
      <c r="Q44" s="396"/>
      <c r="R44" s="1838"/>
      <c r="S44" s="1839"/>
      <c r="T44" s="404"/>
      <c r="U44" s="1798"/>
      <c r="V44" s="1799"/>
      <c r="W44" s="111"/>
      <c r="X44" s="1836"/>
      <c r="Y44" s="1837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">
      <c r="A45" s="177" t="s">
        <v>181</v>
      </c>
      <c r="B45" s="416" t="s">
        <v>39</v>
      </c>
      <c r="C45" s="417"/>
      <c r="D45" s="417">
        <v>1</v>
      </c>
      <c r="E45" s="418"/>
      <c r="F45" s="390"/>
      <c r="G45" s="391">
        <v>5.5</v>
      </c>
      <c r="H45" s="399">
        <f>G45*30</f>
        <v>165</v>
      </c>
      <c r="I45" s="399">
        <v>16</v>
      </c>
      <c r="J45" s="417">
        <v>10</v>
      </c>
      <c r="K45" s="417">
        <v>6</v>
      </c>
      <c r="L45" s="417"/>
      <c r="M45" s="420">
        <f t="shared" si="3"/>
        <v>149</v>
      </c>
      <c r="N45" s="404" t="s">
        <v>287</v>
      </c>
      <c r="O45" s="1838"/>
      <c r="P45" s="1839"/>
      <c r="Q45" s="404"/>
      <c r="R45" s="1838"/>
      <c r="S45" s="1839"/>
      <c r="T45" s="404"/>
      <c r="U45" s="1798"/>
      <c r="V45" s="1799"/>
      <c r="W45" s="111"/>
      <c r="X45" s="1836"/>
      <c r="Y45" s="1837"/>
      <c r="Z45" s="110"/>
      <c r="AA45" s="110"/>
      <c r="AB45" s="110"/>
      <c r="AE45" s="257"/>
      <c r="AG45" s="42">
        <v>4</v>
      </c>
    </row>
    <row r="46" spans="1:31" s="42" customFormat="1" ht="15">
      <c r="A46" s="177" t="s">
        <v>182</v>
      </c>
      <c r="B46" s="416" t="s">
        <v>39</v>
      </c>
      <c r="C46" s="417">
        <v>2</v>
      </c>
      <c r="D46" s="418"/>
      <c r="E46" s="418"/>
      <c r="F46" s="390"/>
      <c r="G46" s="391">
        <f>H46/30</f>
        <v>5.5</v>
      </c>
      <c r="H46" s="399">
        <v>165</v>
      </c>
      <c r="I46" s="399">
        <v>16</v>
      </c>
      <c r="J46" s="417">
        <v>10</v>
      </c>
      <c r="K46" s="417">
        <v>6</v>
      </c>
      <c r="L46" s="417"/>
      <c r="M46" s="420">
        <f t="shared" si="3"/>
        <v>149</v>
      </c>
      <c r="N46" s="404"/>
      <c r="O46" s="1838" t="s">
        <v>287</v>
      </c>
      <c r="P46" s="1839"/>
      <c r="Q46" s="404"/>
      <c r="R46" s="1838"/>
      <c r="S46" s="1839"/>
      <c r="T46" s="404"/>
      <c r="U46" s="1798"/>
      <c r="V46" s="1799"/>
      <c r="W46" s="111"/>
      <c r="X46" s="1836"/>
      <c r="Y46" s="1837"/>
      <c r="Z46" s="110"/>
      <c r="AA46" s="110"/>
      <c r="AB46" s="110"/>
      <c r="AE46" s="257"/>
    </row>
    <row r="47" spans="1:31" s="42" customFormat="1" ht="16.5" thickBot="1">
      <c r="A47" s="178" t="s">
        <v>156</v>
      </c>
      <c r="B47" s="421" t="s">
        <v>96</v>
      </c>
      <c r="C47" s="422">
        <v>3</v>
      </c>
      <c r="D47" s="423"/>
      <c r="E47" s="423"/>
      <c r="F47" s="424"/>
      <c r="G47" s="425">
        <f>H47/30</f>
        <v>5</v>
      </c>
      <c r="H47" s="426">
        <v>150</v>
      </c>
      <c r="I47" s="399">
        <v>10</v>
      </c>
      <c r="J47" s="417">
        <v>8</v>
      </c>
      <c r="K47" s="417"/>
      <c r="L47" s="417">
        <v>2</v>
      </c>
      <c r="M47" s="427">
        <f t="shared" si="3"/>
        <v>140</v>
      </c>
      <c r="N47" s="428"/>
      <c r="O47" s="1838"/>
      <c r="P47" s="1839"/>
      <c r="Q47" s="418" t="s">
        <v>226</v>
      </c>
      <c r="R47" s="1838"/>
      <c r="S47" s="1839"/>
      <c r="T47" s="428"/>
      <c r="U47" s="1798"/>
      <c r="V47" s="1799"/>
      <c r="W47" s="114"/>
      <c r="X47" s="1836"/>
      <c r="Y47" s="1837"/>
      <c r="Z47" s="115"/>
      <c r="AA47" s="115"/>
      <c r="AB47" s="115"/>
      <c r="AE47" s="257"/>
    </row>
    <row r="48" spans="1:31" s="42" customFormat="1" ht="15.75" thickBot="1">
      <c r="A48" s="1846" t="s">
        <v>87</v>
      </c>
      <c r="B48" s="1847"/>
      <c r="C48" s="1848"/>
      <c r="D48" s="1848"/>
      <c r="E48" s="1848"/>
      <c r="F48" s="1849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52" t="s">
        <v>294</v>
      </c>
      <c r="O48" s="1850" t="s">
        <v>293</v>
      </c>
      <c r="P48" s="1851"/>
      <c r="Q48" s="286" t="s">
        <v>246</v>
      </c>
      <c r="R48" s="1673" t="s">
        <v>286</v>
      </c>
      <c r="S48" s="1674"/>
      <c r="T48" s="286" t="s">
        <v>286</v>
      </c>
      <c r="U48" s="1570"/>
      <c r="V48" s="1665"/>
      <c r="W48" s="152"/>
      <c r="X48" s="1570"/>
      <c r="Y48" s="1665"/>
      <c r="Z48" s="152" t="s">
        <v>134</v>
      </c>
      <c r="AA48" s="152"/>
      <c r="AB48" s="287"/>
      <c r="AE48" s="257"/>
    </row>
    <row r="49" spans="1:31" s="42" customFormat="1" ht="15">
      <c r="A49" s="1666" t="s">
        <v>161</v>
      </c>
      <c r="B49" s="1630"/>
      <c r="C49" s="1630"/>
      <c r="D49" s="1630"/>
      <c r="E49" s="1630"/>
      <c r="F49" s="1630"/>
      <c r="G49" s="1630"/>
      <c r="H49" s="1630"/>
      <c r="I49" s="1630"/>
      <c r="J49" s="1630"/>
      <c r="K49" s="1630"/>
      <c r="L49" s="1630"/>
      <c r="M49" s="1630"/>
      <c r="N49" s="1630"/>
      <c r="O49" s="1630"/>
      <c r="P49" s="1630"/>
      <c r="Q49" s="1630"/>
      <c r="R49" s="1630"/>
      <c r="S49" s="1630"/>
      <c r="T49" s="1630"/>
      <c r="U49" s="1630"/>
      <c r="V49" s="1630"/>
      <c r="W49" s="1630"/>
      <c r="X49" s="1630"/>
      <c r="Y49" s="1630"/>
      <c r="Z49" s="1630"/>
      <c r="AA49" s="1630"/>
      <c r="AB49" s="1667"/>
      <c r="AE49" s="257"/>
    </row>
    <row r="50" spans="1:31" s="42" customFormat="1" ht="15">
      <c r="A50" s="1668" t="s">
        <v>162</v>
      </c>
      <c r="B50" s="1669"/>
      <c r="C50" s="1669"/>
      <c r="D50" s="1669"/>
      <c r="E50" s="1669"/>
      <c r="F50" s="1669"/>
      <c r="G50" s="1669"/>
      <c r="H50" s="1669"/>
      <c r="I50" s="1669"/>
      <c r="J50" s="1669"/>
      <c r="K50" s="1669"/>
      <c r="L50" s="1669"/>
      <c r="M50" s="1669"/>
      <c r="N50" s="1669"/>
      <c r="O50" s="1669"/>
      <c r="P50" s="1669"/>
      <c r="Q50" s="1669"/>
      <c r="R50" s="1669"/>
      <c r="S50" s="1669"/>
      <c r="T50" s="1669"/>
      <c r="U50" s="1669"/>
      <c r="V50" s="1669"/>
      <c r="W50" s="1669"/>
      <c r="X50" s="1669"/>
      <c r="Y50" s="1669"/>
      <c r="Z50" s="1669"/>
      <c r="AA50" s="1669"/>
      <c r="AB50" s="1670"/>
      <c r="AE50" s="257"/>
    </row>
    <row r="51" spans="1:31" s="42" customFormat="1" ht="15">
      <c r="A51" s="1668" t="s">
        <v>234</v>
      </c>
      <c r="B51" s="1669"/>
      <c r="C51" s="1669"/>
      <c r="D51" s="1669"/>
      <c r="E51" s="1669"/>
      <c r="F51" s="1669"/>
      <c r="G51" s="1669"/>
      <c r="H51" s="1669"/>
      <c r="I51" s="1669"/>
      <c r="J51" s="1669"/>
      <c r="K51" s="1669"/>
      <c r="L51" s="1669"/>
      <c r="M51" s="1669"/>
      <c r="N51" s="1669"/>
      <c r="O51" s="1669"/>
      <c r="P51" s="1669"/>
      <c r="Q51" s="1669"/>
      <c r="R51" s="1669"/>
      <c r="S51" s="1669"/>
      <c r="T51" s="1669"/>
      <c r="U51" s="1669"/>
      <c r="V51" s="1669"/>
      <c r="W51" s="1669"/>
      <c r="X51" s="1669"/>
      <c r="Y51" s="1669"/>
      <c r="Z51" s="1669"/>
      <c r="AA51" s="1669"/>
      <c r="AB51" s="1670"/>
      <c r="AE51" s="257"/>
    </row>
    <row r="52" spans="1:31" s="42" customFormat="1" ht="30.7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29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790"/>
      <c r="P52" s="1791"/>
      <c r="Q52" s="92"/>
      <c r="R52" s="1790"/>
      <c r="S52" s="1791"/>
      <c r="T52" s="92"/>
      <c r="U52" s="1852" t="s">
        <v>282</v>
      </c>
      <c r="V52" s="1853"/>
      <c r="W52" s="181"/>
      <c r="X52" s="1677"/>
      <c r="Y52" s="1678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30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790"/>
      <c r="P53" s="1791"/>
      <c r="Q53" s="88"/>
      <c r="R53" s="1790"/>
      <c r="S53" s="1791"/>
      <c r="T53" s="88"/>
      <c r="U53" s="1852" t="s">
        <v>282</v>
      </c>
      <c r="V53" s="1853"/>
      <c r="W53" s="108"/>
      <c r="X53" s="1677"/>
      <c r="Y53" s="1678"/>
      <c r="Z53" s="109"/>
      <c r="AA53" s="109"/>
      <c r="AB53" s="109"/>
      <c r="AE53" s="257"/>
    </row>
    <row r="54" spans="1:31" s="42" customFormat="1" ht="15.75">
      <c r="A54" s="177" t="s">
        <v>185</v>
      </c>
      <c r="B54" s="347" t="s">
        <v>47</v>
      </c>
      <c r="C54" s="321"/>
      <c r="D54" s="52"/>
      <c r="E54" s="52"/>
      <c r="F54" s="53"/>
      <c r="G54" s="430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90"/>
      <c r="P54" s="1791"/>
      <c r="Q54" s="88"/>
      <c r="R54" s="1790"/>
      <c r="S54" s="1791"/>
      <c r="T54" s="88"/>
      <c r="U54" s="1790"/>
      <c r="V54" s="1791"/>
      <c r="W54" s="108"/>
      <c r="X54" s="1677"/>
      <c r="Y54" s="1678"/>
      <c r="Z54" s="109"/>
      <c r="AA54" s="109"/>
      <c r="AB54" s="109"/>
      <c r="AE54" s="257"/>
    </row>
    <row r="55" spans="1:31" s="42" customFormat="1" ht="15.75">
      <c r="A55" s="177" t="s">
        <v>219</v>
      </c>
      <c r="B55" s="347" t="s">
        <v>47</v>
      </c>
      <c r="C55" s="321">
        <v>6</v>
      </c>
      <c r="D55" s="52"/>
      <c r="E55" s="52"/>
      <c r="F55" s="110"/>
      <c r="G55" s="430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790"/>
      <c r="P55" s="1791"/>
      <c r="Q55" s="88"/>
      <c r="R55" s="1790"/>
      <c r="S55" s="1791"/>
      <c r="T55" s="88"/>
      <c r="U55" s="1852" t="s">
        <v>238</v>
      </c>
      <c r="V55" s="1853"/>
      <c r="W55" s="108"/>
      <c r="X55" s="1677"/>
      <c r="Y55" s="1678"/>
      <c r="Z55" s="109"/>
      <c r="AA55" s="109"/>
      <c r="AB55" s="109"/>
      <c r="AE55" s="257"/>
    </row>
    <row r="56" spans="1:31" s="42" customFormat="1" ht="15.75">
      <c r="A56" s="177" t="s">
        <v>220</v>
      </c>
      <c r="B56" s="347" t="s">
        <v>79</v>
      </c>
      <c r="C56" s="321"/>
      <c r="D56" s="52"/>
      <c r="E56" s="51">
        <v>7</v>
      </c>
      <c r="F56" s="53"/>
      <c r="G56" s="430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790"/>
      <c r="P56" s="1791"/>
      <c r="Q56" s="88"/>
      <c r="R56" s="1790"/>
      <c r="S56" s="1791"/>
      <c r="T56" s="88"/>
      <c r="U56" s="1790"/>
      <c r="V56" s="1791"/>
      <c r="W56" s="108" t="s">
        <v>97</v>
      </c>
      <c r="X56" s="1677"/>
      <c r="Y56" s="1678"/>
      <c r="Z56" s="109"/>
      <c r="AA56" s="109"/>
      <c r="AB56" s="109"/>
      <c r="AE56" s="257"/>
    </row>
    <row r="57" spans="1:31" s="42" customFormat="1" ht="30.75">
      <c r="A57" s="177" t="s">
        <v>186</v>
      </c>
      <c r="B57" s="347" t="s">
        <v>48</v>
      </c>
      <c r="C57" s="321">
        <v>7</v>
      </c>
      <c r="D57" s="51"/>
      <c r="E57" s="51"/>
      <c r="F57" s="53"/>
      <c r="G57" s="355">
        <v>7</v>
      </c>
      <c r="H57" s="107">
        <v>240</v>
      </c>
      <c r="I57" s="399">
        <v>12</v>
      </c>
      <c r="J57" s="417">
        <v>8</v>
      </c>
      <c r="K57" s="51"/>
      <c r="L57" s="51">
        <v>4</v>
      </c>
      <c r="M57" s="54">
        <f t="shared" si="4"/>
        <v>228</v>
      </c>
      <c r="N57" s="88"/>
      <c r="O57" s="1790"/>
      <c r="P57" s="1791"/>
      <c r="Q57" s="88"/>
      <c r="R57" s="1790"/>
      <c r="S57" s="1791"/>
      <c r="T57" s="88"/>
      <c r="U57" s="1790"/>
      <c r="V57" s="1791"/>
      <c r="W57" s="108" t="s">
        <v>282</v>
      </c>
      <c r="X57" s="1677"/>
      <c r="Y57" s="1678"/>
      <c r="Z57" s="109"/>
      <c r="AA57" s="109"/>
      <c r="AB57" s="109"/>
      <c r="AE57" s="257"/>
    </row>
    <row r="58" spans="1:31" s="42" customFormat="1" ht="15.75">
      <c r="A58" s="177" t="s">
        <v>187</v>
      </c>
      <c r="B58" s="347" t="s">
        <v>94</v>
      </c>
      <c r="C58" s="401">
        <v>5</v>
      </c>
      <c r="D58" s="52"/>
      <c r="E58" s="52"/>
      <c r="F58" s="53"/>
      <c r="G58" s="430">
        <v>4</v>
      </c>
      <c r="H58" s="68">
        <f aca="true" t="shared" si="5" ref="H58:H63">G58*30</f>
        <v>120</v>
      </c>
      <c r="I58" s="107">
        <v>8</v>
      </c>
      <c r="J58" s="417">
        <v>8</v>
      </c>
      <c r="K58" s="51"/>
      <c r="L58" s="52"/>
      <c r="M58" s="54">
        <f t="shared" si="4"/>
        <v>112</v>
      </c>
      <c r="N58" s="88"/>
      <c r="O58" s="1790"/>
      <c r="P58" s="1791"/>
      <c r="Q58" s="88"/>
      <c r="R58" s="1790"/>
      <c r="S58" s="1791"/>
      <c r="T58" s="52" t="s">
        <v>135</v>
      </c>
      <c r="U58" s="1852"/>
      <c r="V58" s="1853"/>
      <c r="W58" s="108"/>
      <c r="X58" s="1677"/>
      <c r="Y58" s="1678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55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790"/>
      <c r="P59" s="1791"/>
      <c r="Q59" s="88"/>
      <c r="R59" s="1790"/>
      <c r="S59" s="1791"/>
      <c r="T59" s="88"/>
      <c r="U59" s="1790"/>
      <c r="V59" s="1791"/>
      <c r="W59" s="111"/>
      <c r="X59" s="1677"/>
      <c r="Y59" s="1678"/>
      <c r="Z59" s="110"/>
      <c r="AA59" s="110"/>
      <c r="AB59" s="110"/>
      <c r="AE59" s="257"/>
    </row>
    <row r="60" spans="1:34" s="42" customFormat="1" ht="15">
      <c r="A60" s="177" t="s">
        <v>193</v>
      </c>
      <c r="B60" s="50" t="s">
        <v>42</v>
      </c>
      <c r="C60" s="51">
        <v>3</v>
      </c>
      <c r="D60" s="52"/>
      <c r="E60" s="52"/>
      <c r="F60" s="53"/>
      <c r="G60" s="356">
        <v>4</v>
      </c>
      <c r="H60" s="431">
        <f t="shared" si="5"/>
        <v>120</v>
      </c>
      <c r="I60" s="432">
        <v>14</v>
      </c>
      <c r="J60" s="433">
        <v>8</v>
      </c>
      <c r="K60" s="433"/>
      <c r="L60" s="433">
        <v>6</v>
      </c>
      <c r="M60" s="434">
        <f t="shared" si="4"/>
        <v>106</v>
      </c>
      <c r="N60" s="435"/>
      <c r="O60" s="1854"/>
      <c r="P60" s="1855"/>
      <c r="Q60" s="436" t="s">
        <v>286</v>
      </c>
      <c r="R60" s="1790"/>
      <c r="S60" s="1791"/>
      <c r="T60" s="88"/>
      <c r="U60" s="1790"/>
      <c r="V60" s="1791"/>
      <c r="W60" s="111"/>
      <c r="X60" s="1677"/>
      <c r="Y60" s="1678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">
      <c r="A61" s="177" t="s">
        <v>221</v>
      </c>
      <c r="B61" s="50" t="s">
        <v>75</v>
      </c>
      <c r="C61" s="51">
        <v>4</v>
      </c>
      <c r="D61" s="52"/>
      <c r="E61" s="52"/>
      <c r="F61" s="53"/>
      <c r="G61" s="356">
        <v>5</v>
      </c>
      <c r="H61" s="244">
        <f t="shared" si="5"/>
        <v>150</v>
      </c>
      <c r="I61" s="399">
        <v>14</v>
      </c>
      <c r="J61" s="417">
        <v>8</v>
      </c>
      <c r="K61" s="417"/>
      <c r="L61" s="417">
        <v>6</v>
      </c>
      <c r="M61" s="403">
        <f t="shared" si="4"/>
        <v>136</v>
      </c>
      <c r="N61" s="88"/>
      <c r="O61" s="1790"/>
      <c r="P61" s="1791"/>
      <c r="Q61" s="88"/>
      <c r="R61" s="1852" t="s">
        <v>286</v>
      </c>
      <c r="S61" s="1853"/>
      <c r="T61" s="88"/>
      <c r="U61" s="1790"/>
      <c r="V61" s="1791"/>
      <c r="W61" s="111"/>
      <c r="X61" s="1677"/>
      <c r="Y61" s="1678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0.75">
      <c r="A62" s="177" t="s">
        <v>189</v>
      </c>
      <c r="B62" s="416" t="s">
        <v>288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57">
        <v>4</v>
      </c>
      <c r="M62" s="113">
        <f>H62-I62</f>
        <v>26</v>
      </c>
      <c r="N62" s="88"/>
      <c r="O62" s="1790"/>
      <c r="P62" s="1791"/>
      <c r="Q62" s="88"/>
      <c r="R62" s="1790"/>
      <c r="S62" s="1791"/>
      <c r="T62" s="88"/>
      <c r="U62" s="1790" t="s">
        <v>134</v>
      </c>
      <c r="V62" s="1791"/>
      <c r="W62" s="111"/>
      <c r="X62" s="1677"/>
      <c r="Y62" s="1678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55">
        <v>5</v>
      </c>
      <c r="H63" s="244">
        <f t="shared" si="5"/>
        <v>150</v>
      </c>
      <c r="I63" s="107">
        <v>14</v>
      </c>
      <c r="J63" s="417">
        <v>8</v>
      </c>
      <c r="K63" s="417"/>
      <c r="L63" s="417">
        <v>6</v>
      </c>
      <c r="M63" s="54">
        <f>H63-I63</f>
        <v>136</v>
      </c>
      <c r="N63" s="88"/>
      <c r="O63" s="1790"/>
      <c r="P63" s="1791"/>
      <c r="Q63" s="88"/>
      <c r="R63" s="1790"/>
      <c r="S63" s="1791"/>
      <c r="T63" s="52" t="s">
        <v>286</v>
      </c>
      <c r="U63" s="1790"/>
      <c r="V63" s="1791"/>
      <c r="W63" s="111"/>
      <c r="X63" s="1677"/>
      <c r="Y63" s="1678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55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790"/>
      <c r="P64" s="1791"/>
      <c r="Q64" s="88"/>
      <c r="R64" s="1790"/>
      <c r="S64" s="1791"/>
      <c r="T64" s="88"/>
      <c r="U64" s="1852" t="s">
        <v>135</v>
      </c>
      <c r="V64" s="1853"/>
      <c r="W64" s="108"/>
      <c r="X64" s="1677"/>
      <c r="Y64" s="1678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790"/>
      <c r="P65" s="1791"/>
      <c r="Q65" s="88"/>
      <c r="R65" s="1852" t="s">
        <v>135</v>
      </c>
      <c r="S65" s="1853"/>
      <c r="T65" s="88"/>
      <c r="U65" s="1790"/>
      <c r="V65" s="1791"/>
      <c r="W65" s="108"/>
      <c r="X65" s="1677"/>
      <c r="Y65" s="1678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0.75">
      <c r="A66" s="162" t="s">
        <v>192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01">
        <v>8</v>
      </c>
      <c r="K66" s="321"/>
      <c r="L66" s="322"/>
      <c r="M66" s="165">
        <f>H66-I66</f>
        <v>82</v>
      </c>
      <c r="N66" s="162"/>
      <c r="O66" s="1790"/>
      <c r="P66" s="1791"/>
      <c r="Q66" s="162"/>
      <c r="R66" s="1860"/>
      <c r="S66" s="1861"/>
      <c r="T66" s="162"/>
      <c r="U66" s="1860"/>
      <c r="V66" s="1861"/>
      <c r="W66" s="327"/>
      <c r="X66" s="1677"/>
      <c r="Y66" s="1678"/>
      <c r="Z66" s="327" t="s">
        <v>135</v>
      </c>
      <c r="AA66" s="328"/>
      <c r="AB66" s="320"/>
      <c r="AE66" s="257"/>
    </row>
    <row r="67" spans="1:32" s="42" customFormat="1" ht="15">
      <c r="A67" s="329"/>
      <c r="B67" s="329" t="s">
        <v>168</v>
      </c>
      <c r="C67" s="330"/>
      <c r="D67" s="330"/>
      <c r="E67" s="330"/>
      <c r="F67" s="330"/>
      <c r="G67" s="331">
        <f>G53+G54+G57+G58+G59+G63+G64+G65+G52+G66+G62</f>
        <v>55</v>
      </c>
      <c r="H67" s="331">
        <f>H53+H54+H57+H58+H59+H63+H64+H65+H52+H66+H62</f>
        <v>1650</v>
      </c>
      <c r="I67" s="331">
        <f>SUM(I52:I66)</f>
        <v>138</v>
      </c>
      <c r="J67" s="331">
        <f>SUM(J52:J66)</f>
        <v>90</v>
      </c>
      <c r="K67" s="331">
        <f>SUM(K52:K66)</f>
        <v>0</v>
      </c>
      <c r="L67" s="331">
        <f>SUM(L52:L66)</f>
        <v>48</v>
      </c>
      <c r="M67" s="331">
        <f>SUM(M52:M66)</f>
        <v>1512</v>
      </c>
      <c r="N67" s="330"/>
      <c r="O67" s="1790"/>
      <c r="P67" s="1791"/>
      <c r="Q67" s="437" t="s">
        <v>286</v>
      </c>
      <c r="R67" s="1856" t="s">
        <v>290</v>
      </c>
      <c r="S67" s="1857"/>
      <c r="T67" s="437" t="s">
        <v>290</v>
      </c>
      <c r="U67" s="1856" t="s">
        <v>291</v>
      </c>
      <c r="V67" s="1857"/>
      <c r="W67" s="437" t="s">
        <v>289</v>
      </c>
      <c r="X67" s="1858"/>
      <c r="Y67" s="1859"/>
      <c r="Z67" s="438" t="s">
        <v>135</v>
      </c>
      <c r="AA67" s="332"/>
      <c r="AB67" s="330"/>
      <c r="AE67" s="257"/>
      <c r="AF67" s="42">
        <f>55*30</f>
        <v>1650</v>
      </c>
    </row>
    <row r="68" spans="1:31" s="42" customFormat="1" ht="15">
      <c r="A68" s="351"/>
      <c r="B68" s="352"/>
      <c r="C68" s="352"/>
      <c r="D68" s="352"/>
      <c r="E68" s="352"/>
      <c r="F68" s="352"/>
      <c r="G68" s="333"/>
      <c r="H68" s="333"/>
      <c r="I68" s="333"/>
      <c r="J68" s="352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52"/>
      <c r="W68" s="352"/>
      <c r="X68" s="352"/>
      <c r="Y68" s="352"/>
      <c r="Z68" s="352"/>
      <c r="AA68" s="352"/>
      <c r="AB68" s="334"/>
      <c r="AE68" s="257"/>
    </row>
    <row r="69" spans="1:31" s="42" customFormat="1" ht="15">
      <c r="A69" s="351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">
      <c r="A70" s="1683" t="s">
        <v>194</v>
      </c>
      <c r="B70" s="1862"/>
      <c r="C70" s="1862"/>
      <c r="D70" s="1862"/>
      <c r="E70" s="1862"/>
      <c r="F70" s="1862"/>
      <c r="G70" s="1862"/>
      <c r="H70" s="1862"/>
      <c r="I70" s="1862"/>
      <c r="J70" s="1862"/>
      <c r="K70" s="1862"/>
      <c r="L70" s="1862"/>
      <c r="M70" s="1862"/>
      <c r="N70" s="1862"/>
      <c r="O70" s="1862"/>
      <c r="P70" s="1862"/>
      <c r="Q70" s="1862"/>
      <c r="R70" s="1862"/>
      <c r="S70" s="1862"/>
      <c r="T70" s="1862"/>
      <c r="U70" s="1862"/>
      <c r="V70" s="1862"/>
      <c r="W70" s="1862"/>
      <c r="X70" s="1862"/>
      <c r="Y70" s="1862"/>
      <c r="Z70" s="1862"/>
      <c r="AA70" s="1862"/>
      <c r="AB70" s="1863"/>
      <c r="AE70" s="257"/>
    </row>
    <row r="71" spans="1:31" s="42" customFormat="1" ht="15">
      <c r="A71" s="1668" t="s">
        <v>195</v>
      </c>
      <c r="B71" s="1864"/>
      <c r="C71" s="1864"/>
      <c r="D71" s="1864"/>
      <c r="E71" s="1864"/>
      <c r="F71" s="1864"/>
      <c r="G71" s="1864"/>
      <c r="H71" s="1864"/>
      <c r="I71" s="1864"/>
      <c r="J71" s="1864"/>
      <c r="K71" s="1864"/>
      <c r="L71" s="1864"/>
      <c r="M71" s="1864"/>
      <c r="N71" s="1864"/>
      <c r="O71" s="1864"/>
      <c r="P71" s="1864"/>
      <c r="Q71" s="1864"/>
      <c r="R71" s="1864"/>
      <c r="S71" s="1864"/>
      <c r="T71" s="1864"/>
      <c r="U71" s="1864"/>
      <c r="V71" s="1864"/>
      <c r="W71" s="1864"/>
      <c r="X71" s="1864"/>
      <c r="Y71" s="1864"/>
      <c r="Z71" s="1864"/>
      <c r="AA71" s="1864"/>
      <c r="AB71" s="1865"/>
      <c r="AE71" s="257"/>
    </row>
    <row r="72" spans="1:31" s="42" customFormat="1" ht="15">
      <c r="A72" s="1683" t="s">
        <v>223</v>
      </c>
      <c r="B72" s="1864"/>
      <c r="C72" s="1864"/>
      <c r="D72" s="1864"/>
      <c r="E72" s="1864"/>
      <c r="F72" s="1864"/>
      <c r="G72" s="1864"/>
      <c r="H72" s="1864"/>
      <c r="I72" s="1864"/>
      <c r="J72" s="1864"/>
      <c r="K72" s="1864"/>
      <c r="L72" s="1864"/>
      <c r="M72" s="1864"/>
      <c r="N72" s="1864"/>
      <c r="O72" s="1864"/>
      <c r="P72" s="1864"/>
      <c r="Q72" s="1864"/>
      <c r="R72" s="1864"/>
      <c r="S72" s="1864"/>
      <c r="T72" s="1864"/>
      <c r="U72" s="1864"/>
      <c r="V72" s="1864"/>
      <c r="W72" s="1864"/>
      <c r="X72" s="1864"/>
      <c r="Y72" s="1864"/>
      <c r="Z72" s="1864"/>
      <c r="AA72" s="1864"/>
      <c r="AB72" s="1865"/>
      <c r="AE72" s="257"/>
    </row>
    <row r="73" spans="1:31" s="42" customFormat="1" ht="30.75">
      <c r="A73" s="210" t="s">
        <v>196</v>
      </c>
      <c r="B73" s="344" t="s">
        <v>56</v>
      </c>
      <c r="C73" s="203"/>
      <c r="D73" s="203">
        <v>10</v>
      </c>
      <c r="E73" s="203"/>
      <c r="F73" s="204"/>
      <c r="G73" s="439">
        <v>5</v>
      </c>
      <c r="H73" s="203">
        <f>G73*30</f>
        <v>150</v>
      </c>
      <c r="I73" s="206">
        <v>12</v>
      </c>
      <c r="J73" s="207">
        <v>12</v>
      </c>
      <c r="K73" s="203"/>
      <c r="L73" s="207">
        <v>0</v>
      </c>
      <c r="M73" s="208">
        <f>H73-I73</f>
        <v>138</v>
      </c>
      <c r="N73" s="209"/>
      <c r="O73" s="1657"/>
      <c r="P73" s="1658"/>
      <c r="Q73" s="209"/>
      <c r="R73" s="1657"/>
      <c r="S73" s="1658"/>
      <c r="T73" s="209"/>
      <c r="U73" s="1657"/>
      <c r="V73" s="1658"/>
      <c r="W73" s="210"/>
      <c r="X73" s="1688"/>
      <c r="Y73" s="1689"/>
      <c r="Z73" s="211"/>
      <c r="AA73" s="210" t="s">
        <v>282</v>
      </c>
      <c r="AB73" s="212"/>
      <c r="AE73" s="257"/>
    </row>
    <row r="74" spans="1:31" s="42" customFormat="1" ht="30.75">
      <c r="A74" s="210" t="s">
        <v>197</v>
      </c>
      <c r="B74" s="344" t="s">
        <v>248</v>
      </c>
      <c r="C74" s="253">
        <v>8</v>
      </c>
      <c r="D74" s="203"/>
      <c r="E74" s="203"/>
      <c r="F74" s="204"/>
      <c r="G74" s="439">
        <v>7</v>
      </c>
      <c r="H74" s="203">
        <v>210</v>
      </c>
      <c r="I74" s="440">
        <v>14</v>
      </c>
      <c r="J74" s="401">
        <v>12</v>
      </c>
      <c r="K74" s="441">
        <v>0</v>
      </c>
      <c r="L74" s="401">
        <v>2</v>
      </c>
      <c r="M74" s="208">
        <f>H74-I74</f>
        <v>196</v>
      </c>
      <c r="N74" s="209"/>
      <c r="O74" s="1657"/>
      <c r="P74" s="1658"/>
      <c r="Q74" s="209"/>
      <c r="R74" s="1657"/>
      <c r="S74" s="1658"/>
      <c r="T74" s="209"/>
      <c r="U74" s="1657"/>
      <c r="V74" s="1658"/>
      <c r="W74" s="210"/>
      <c r="X74" s="1866" t="s">
        <v>286</v>
      </c>
      <c r="Y74" s="1867"/>
      <c r="Z74" s="345"/>
      <c r="AA74" s="211"/>
      <c r="AB74" s="214"/>
      <c r="AE74" s="257"/>
    </row>
    <row r="75" spans="1:31" s="42" customFormat="1" ht="15.75">
      <c r="A75" s="210" t="s">
        <v>203</v>
      </c>
      <c r="B75" s="346" t="s">
        <v>198</v>
      </c>
      <c r="C75" s="253"/>
      <c r="D75" s="203"/>
      <c r="E75" s="203"/>
      <c r="F75" s="204"/>
      <c r="G75" s="360">
        <f>G76+G77+G78+G79</f>
        <v>15</v>
      </c>
      <c r="H75" s="206">
        <f aca="true" t="shared" si="6" ref="H75:H85">G75*30</f>
        <v>450</v>
      </c>
      <c r="I75" s="206"/>
      <c r="J75" s="207"/>
      <c r="K75" s="203"/>
      <c r="L75" s="207"/>
      <c r="M75" s="208"/>
      <c r="N75" s="209"/>
      <c r="O75" s="1657"/>
      <c r="P75" s="1658"/>
      <c r="Q75" s="209"/>
      <c r="R75" s="1657"/>
      <c r="S75" s="1658"/>
      <c r="T75" s="209"/>
      <c r="U75" s="1657"/>
      <c r="V75" s="1658"/>
      <c r="W75" s="210"/>
      <c r="X75" s="1688"/>
      <c r="Y75" s="1689"/>
      <c r="Z75" s="211"/>
      <c r="AA75" s="210"/>
      <c r="AB75" s="212"/>
      <c r="AE75" s="257"/>
    </row>
    <row r="76" spans="1:31" s="42" customFormat="1" ht="15.75">
      <c r="A76" s="201" t="s">
        <v>204</v>
      </c>
      <c r="B76" s="268" t="s">
        <v>249</v>
      </c>
      <c r="C76" s="417">
        <v>7</v>
      </c>
      <c r="D76" s="51"/>
      <c r="E76" s="51"/>
      <c r="F76" s="53"/>
      <c r="G76" s="361">
        <v>4</v>
      </c>
      <c r="H76" s="206">
        <f t="shared" si="6"/>
        <v>120</v>
      </c>
      <c r="I76" s="107">
        <v>12</v>
      </c>
      <c r="J76" s="417">
        <v>12</v>
      </c>
      <c r="K76" s="51"/>
      <c r="L76" s="51">
        <v>0</v>
      </c>
      <c r="M76" s="54">
        <f>H76-I76</f>
        <v>108</v>
      </c>
      <c r="N76" s="88"/>
      <c r="O76" s="1657"/>
      <c r="P76" s="1658"/>
      <c r="Q76" s="88"/>
      <c r="R76" s="1657"/>
      <c r="S76" s="1658"/>
      <c r="T76" s="52"/>
      <c r="U76" s="1657"/>
      <c r="V76" s="1658"/>
      <c r="W76" s="52" t="s">
        <v>282</v>
      </c>
      <c r="X76" s="1688"/>
      <c r="Y76" s="1689"/>
      <c r="Z76" s="182"/>
      <c r="AA76" s="182"/>
      <c r="AB76" s="277"/>
      <c r="AE76" s="257"/>
    </row>
    <row r="77" spans="1:31" s="42" customFormat="1" ht="46.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206">
        <f t="shared" si="6"/>
        <v>150</v>
      </c>
      <c r="I77" s="254">
        <v>18</v>
      </c>
      <c r="J77" s="417">
        <v>12</v>
      </c>
      <c r="K77" s="203">
        <v>6</v>
      </c>
      <c r="L77" s="207"/>
      <c r="M77" s="208">
        <f>H77-I77</f>
        <v>132</v>
      </c>
      <c r="N77" s="209"/>
      <c r="O77" s="1657"/>
      <c r="P77" s="1658"/>
      <c r="Q77" s="209"/>
      <c r="R77" s="1657"/>
      <c r="S77" s="1658"/>
      <c r="T77" s="209"/>
      <c r="U77" s="1657"/>
      <c r="V77" s="1658"/>
      <c r="W77" s="210"/>
      <c r="X77" s="1688"/>
      <c r="Y77" s="1689"/>
      <c r="Z77" s="442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20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657"/>
      <c r="P78" s="1658"/>
      <c r="Q78" s="209"/>
      <c r="R78" s="1657"/>
      <c r="S78" s="1658"/>
      <c r="T78" s="209"/>
      <c r="U78" s="1657"/>
      <c r="V78" s="1658"/>
      <c r="W78" s="210"/>
      <c r="X78" s="1688"/>
      <c r="Y78" s="1689"/>
      <c r="Z78" s="211"/>
      <c r="AA78" s="210" t="s">
        <v>134</v>
      </c>
      <c r="AB78" s="212"/>
      <c r="AE78" s="257"/>
    </row>
    <row r="79" spans="1:31" s="42" customFormat="1" ht="30.7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20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657"/>
      <c r="P79" s="1658"/>
      <c r="Q79" s="209"/>
      <c r="R79" s="1657"/>
      <c r="S79" s="1658"/>
      <c r="T79" s="209"/>
      <c r="U79" s="1657"/>
      <c r="V79" s="1658"/>
      <c r="W79" s="210"/>
      <c r="X79" s="1688"/>
      <c r="Y79" s="1689"/>
      <c r="Z79" s="211"/>
      <c r="AA79" s="443" t="s">
        <v>83</v>
      </c>
      <c r="AB79" s="212"/>
      <c r="AE79" s="257"/>
    </row>
    <row r="80" spans="1:31" s="42" customFormat="1" ht="30.75">
      <c r="A80" s="201" t="s">
        <v>208</v>
      </c>
      <c r="B80" s="263" t="s">
        <v>199</v>
      </c>
      <c r="C80" s="253"/>
      <c r="D80" s="203"/>
      <c r="E80" s="203"/>
      <c r="F80" s="204"/>
      <c r="G80" s="360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657"/>
      <c r="P80" s="1658"/>
      <c r="Q80" s="209"/>
      <c r="R80" s="1657"/>
      <c r="S80" s="1658"/>
      <c r="T80" s="209"/>
      <c r="U80" s="1657"/>
      <c r="V80" s="1658"/>
      <c r="W80" s="210"/>
      <c r="X80" s="1688"/>
      <c r="Y80" s="1689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60">
        <v>6</v>
      </c>
      <c r="H81" s="203">
        <f t="shared" si="6"/>
        <v>180</v>
      </c>
      <c r="I81" s="440">
        <v>14</v>
      </c>
      <c r="J81" s="445">
        <v>12</v>
      </c>
      <c r="K81" s="441"/>
      <c r="L81" s="401">
        <v>2</v>
      </c>
      <c r="M81" s="445">
        <f>H81-I81</f>
        <v>166</v>
      </c>
      <c r="N81" s="209"/>
      <c r="O81" s="1657"/>
      <c r="P81" s="1658"/>
      <c r="Q81" s="209"/>
      <c r="R81" s="1657"/>
      <c r="S81" s="1658"/>
      <c r="T81" s="209"/>
      <c r="U81" s="1657"/>
      <c r="V81" s="1658"/>
      <c r="W81" s="209" t="s">
        <v>286</v>
      </c>
      <c r="X81" s="1688"/>
      <c r="Y81" s="1689"/>
      <c r="Z81" s="211"/>
      <c r="AA81" s="211"/>
      <c r="AB81" s="214"/>
      <c r="AE81" s="257"/>
    </row>
    <row r="82" spans="1:31" s="42" customFormat="1" ht="30.7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46">
        <v>14</v>
      </c>
      <c r="J82" s="445">
        <v>12</v>
      </c>
      <c r="K82" s="391"/>
      <c r="L82" s="388">
        <v>2</v>
      </c>
      <c r="M82" s="445">
        <f>H82-I82</f>
        <v>166</v>
      </c>
      <c r="N82" s="209"/>
      <c r="O82" s="1657"/>
      <c r="P82" s="1658"/>
      <c r="Q82" s="209"/>
      <c r="R82" s="1657"/>
      <c r="S82" s="1658"/>
      <c r="T82" s="209"/>
      <c r="U82" s="1657"/>
      <c r="V82" s="1658"/>
      <c r="W82" s="210"/>
      <c r="X82" s="1688" t="s">
        <v>286</v>
      </c>
      <c r="Y82" s="1689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60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657"/>
      <c r="P83" s="1658"/>
      <c r="Q83" s="209"/>
      <c r="R83" s="1657"/>
      <c r="S83" s="1658"/>
      <c r="T83" s="209"/>
      <c r="U83" s="1657"/>
      <c r="V83" s="1658"/>
      <c r="W83" s="210"/>
      <c r="X83" s="1688"/>
      <c r="Y83" s="1689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60">
        <v>6</v>
      </c>
      <c r="H84" s="203">
        <f t="shared" si="6"/>
        <v>180</v>
      </c>
      <c r="I84" s="446">
        <v>12</v>
      </c>
      <c r="J84" s="388">
        <v>8</v>
      </c>
      <c r="K84" s="391"/>
      <c r="L84" s="388">
        <v>4</v>
      </c>
      <c r="M84" s="208">
        <f>H84-I84</f>
        <v>168</v>
      </c>
      <c r="N84" s="209"/>
      <c r="O84" s="1657"/>
      <c r="P84" s="1658"/>
      <c r="Q84" s="209"/>
      <c r="R84" s="1657"/>
      <c r="S84" s="1658"/>
      <c r="T84" s="209"/>
      <c r="U84" s="1657"/>
      <c r="V84" s="1658"/>
      <c r="W84" s="210"/>
      <c r="X84" s="1688" t="s">
        <v>282</v>
      </c>
      <c r="Y84" s="1689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60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657"/>
      <c r="P85" s="1658"/>
      <c r="Q85" s="209"/>
      <c r="R85" s="1657"/>
      <c r="S85" s="1658"/>
      <c r="T85" s="209"/>
      <c r="U85" s="1657"/>
      <c r="V85" s="1658"/>
      <c r="W85" s="210"/>
      <c r="X85" s="1688"/>
      <c r="Y85" s="1689"/>
      <c r="Z85" s="201" t="s">
        <v>282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657"/>
      <c r="P86" s="1658"/>
      <c r="Q86" s="209"/>
      <c r="R86" s="1657"/>
      <c r="S86" s="1658"/>
      <c r="T86" s="209"/>
      <c r="U86" s="1657"/>
      <c r="V86" s="1658"/>
      <c r="W86" s="210"/>
      <c r="X86" s="1688"/>
      <c r="Y86" s="1689"/>
      <c r="Z86" s="201"/>
      <c r="AA86" s="210"/>
      <c r="AB86" s="212"/>
      <c r="AE86" s="257"/>
    </row>
    <row r="87" spans="1:31" s="42" customFormat="1" ht="15">
      <c r="A87" s="1683" t="s">
        <v>201</v>
      </c>
      <c r="B87" s="1868"/>
      <c r="C87" s="1669"/>
      <c r="D87" s="1669"/>
      <c r="E87" s="1669"/>
      <c r="F87" s="1669"/>
      <c r="G87" s="1669"/>
      <c r="H87" s="1669"/>
      <c r="I87" s="1669"/>
      <c r="J87" s="1669"/>
      <c r="K87" s="1669"/>
      <c r="L87" s="1669"/>
      <c r="M87" s="1669"/>
      <c r="N87" s="1669"/>
      <c r="O87" s="1669"/>
      <c r="P87" s="1669"/>
      <c r="Q87" s="1669"/>
      <c r="R87" s="1669"/>
      <c r="S87" s="1669"/>
      <c r="T87" s="1669"/>
      <c r="U87" s="1669"/>
      <c r="V87" s="1669"/>
      <c r="W87" s="1669"/>
      <c r="X87" s="1669"/>
      <c r="Y87" s="1669"/>
      <c r="Z87" s="1669"/>
      <c r="AA87" s="1669"/>
      <c r="AB87" s="1670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60"/>
      <c r="H88" s="203"/>
      <c r="I88" s="206"/>
      <c r="J88" s="213"/>
      <c r="K88" s="203"/>
      <c r="L88" s="213"/>
      <c r="M88" s="208"/>
      <c r="N88" s="209"/>
      <c r="O88" s="1657"/>
      <c r="P88" s="1658"/>
      <c r="Q88" s="209"/>
      <c r="R88" s="1657"/>
      <c r="S88" s="1658"/>
      <c r="T88" s="209"/>
      <c r="U88" s="1657"/>
      <c r="V88" s="1658"/>
      <c r="W88" s="210"/>
      <c r="X88" s="1688"/>
      <c r="Y88" s="1689"/>
      <c r="Z88" s="201"/>
      <c r="AA88" s="210"/>
      <c r="AB88" s="212"/>
      <c r="AE88" s="257"/>
    </row>
    <row r="89" spans="1:31" s="42" customFormat="1" ht="15.75">
      <c r="A89" s="201" t="s">
        <v>214</v>
      </c>
      <c r="B89" s="447" t="s">
        <v>57</v>
      </c>
      <c r="C89" s="218"/>
      <c r="D89" s="218">
        <v>9</v>
      </c>
      <c r="E89" s="218"/>
      <c r="F89" s="219"/>
      <c r="G89" s="361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657"/>
      <c r="P89" s="1658"/>
      <c r="Q89" s="220"/>
      <c r="R89" s="1657"/>
      <c r="S89" s="1658"/>
      <c r="T89" s="220"/>
      <c r="U89" s="1657"/>
      <c r="V89" s="1658"/>
      <c r="W89" s="201"/>
      <c r="X89" s="1688"/>
      <c r="Y89" s="1689"/>
      <c r="Z89" s="201" t="s">
        <v>135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60"/>
      <c r="H90" s="203"/>
      <c r="I90" s="206"/>
      <c r="J90" s="207"/>
      <c r="K90" s="203"/>
      <c r="L90" s="207"/>
      <c r="M90" s="208"/>
      <c r="N90" s="209"/>
      <c r="O90" s="1657"/>
      <c r="P90" s="1658"/>
      <c r="Q90" s="209"/>
      <c r="R90" s="1657"/>
      <c r="S90" s="1658"/>
      <c r="T90" s="209"/>
      <c r="U90" s="1657"/>
      <c r="V90" s="1658"/>
      <c r="W90" s="210"/>
      <c r="X90" s="1688"/>
      <c r="Y90" s="1689"/>
      <c r="Z90" s="211"/>
      <c r="AA90" s="210"/>
      <c r="AB90" s="212"/>
      <c r="AE90" s="257"/>
    </row>
    <row r="91" spans="1:256" s="41" customFormat="1" ht="30.75">
      <c r="A91" s="201" t="s">
        <v>215</v>
      </c>
      <c r="B91" s="448" t="s">
        <v>142</v>
      </c>
      <c r="C91" s="218"/>
      <c r="D91" s="218">
        <v>9</v>
      </c>
      <c r="E91" s="218"/>
      <c r="F91" s="219"/>
      <c r="G91" s="361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657"/>
      <c r="P91" s="1658"/>
      <c r="Q91" s="215"/>
      <c r="R91" s="1657"/>
      <c r="S91" s="1658"/>
      <c r="T91" s="220"/>
      <c r="U91" s="1657"/>
      <c r="V91" s="1658"/>
      <c r="W91" s="201"/>
      <c r="X91" s="1688"/>
      <c r="Y91" s="1689"/>
      <c r="Z91" s="201" t="s">
        <v>135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61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657"/>
      <c r="P92" s="1658"/>
      <c r="Q92" s="220"/>
      <c r="R92" s="1657"/>
      <c r="S92" s="1658"/>
      <c r="T92" s="220"/>
      <c r="U92" s="1657"/>
      <c r="V92" s="1658"/>
      <c r="W92" s="201"/>
      <c r="X92" s="1688"/>
      <c r="Y92" s="1689"/>
      <c r="AA92" s="201" t="s">
        <v>282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">
      <c r="A93" s="1683" t="s">
        <v>224</v>
      </c>
      <c r="B93" s="1669"/>
      <c r="C93" s="1669"/>
      <c r="D93" s="1669"/>
      <c r="E93" s="1669"/>
      <c r="F93" s="1669"/>
      <c r="G93" s="1669"/>
      <c r="H93" s="1669"/>
      <c r="I93" s="1669"/>
      <c r="J93" s="1669"/>
      <c r="K93" s="1669"/>
      <c r="L93" s="1669"/>
      <c r="M93" s="1669"/>
      <c r="N93" s="1669"/>
      <c r="O93" s="1669"/>
      <c r="P93" s="1669"/>
      <c r="Q93" s="1669"/>
      <c r="R93" s="1669"/>
      <c r="S93" s="1669"/>
      <c r="T93" s="1669"/>
      <c r="U93" s="1669"/>
      <c r="V93" s="1669"/>
      <c r="W93" s="1669"/>
      <c r="X93" s="1669"/>
      <c r="Y93" s="1669"/>
      <c r="Z93" s="1669"/>
      <c r="AA93" s="1669"/>
      <c r="AB93" s="1670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0.7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62">
        <v>13</v>
      </c>
      <c r="H94" s="300">
        <f>G94*30</f>
        <v>390</v>
      </c>
      <c r="I94" s="300">
        <v>8</v>
      </c>
      <c r="J94" s="301">
        <v>8</v>
      </c>
      <c r="K94" s="300"/>
      <c r="L94" s="301"/>
      <c r="M94" s="208">
        <f>H94-I94</f>
        <v>382</v>
      </c>
      <c r="N94" s="302"/>
      <c r="O94" s="1657"/>
      <c r="P94" s="1658"/>
      <c r="Q94" s="302"/>
      <c r="R94" s="1657"/>
      <c r="S94" s="1658"/>
      <c r="T94" s="302"/>
      <c r="U94" s="1657"/>
      <c r="V94" s="1658"/>
      <c r="W94" s="303"/>
      <c r="X94" s="1688"/>
      <c r="Y94" s="1689"/>
      <c r="Z94" s="210" t="s">
        <v>135</v>
      </c>
      <c r="AA94" s="304"/>
      <c r="AB94" s="305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6"/>
      <c r="H95" s="307"/>
      <c r="I95" s="307"/>
      <c r="J95" s="308"/>
      <c r="K95" s="307"/>
      <c r="L95" s="308"/>
      <c r="M95" s="309"/>
      <c r="N95" s="310"/>
      <c r="O95" s="1692"/>
      <c r="P95" s="1693"/>
      <c r="Q95" s="310"/>
      <c r="R95" s="1692"/>
      <c r="S95" s="1693"/>
      <c r="T95" s="310"/>
      <c r="U95" s="1692"/>
      <c r="V95" s="1693"/>
      <c r="W95" s="311"/>
      <c r="X95" s="1694"/>
      <c r="Y95" s="1695"/>
      <c r="Z95" s="312"/>
      <c r="AA95" s="311"/>
      <c r="AB95" s="313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5.75" thickBot="1">
      <c r="A96" s="1875" t="s">
        <v>169</v>
      </c>
      <c r="B96" s="1875"/>
      <c r="C96" s="227"/>
      <c r="D96" s="227"/>
      <c r="E96" s="227"/>
      <c r="F96" s="228"/>
      <c r="G96" s="314">
        <f>G73+G74+G75+G80+G83+G89+G91+G92</f>
        <v>64</v>
      </c>
      <c r="H96" s="314">
        <f>H73+H74+H75+H80+H83+H89+H91+H92</f>
        <v>1920</v>
      </c>
      <c r="I96" s="315">
        <f>I73+I74+I76+I77+I78+I79+I81+I82+I84+I85+I89+I91+I92</f>
        <v>158</v>
      </c>
      <c r="J96" s="315">
        <f>J73+J74+J76+J77+J78+J79+J81+J82+J84+J85+J89+J91+J92</f>
        <v>124</v>
      </c>
      <c r="K96" s="315">
        <f>K73+K74+K76+K77+K78+K79+K81+K82+K84+K85+K89+K91+K92</f>
        <v>16</v>
      </c>
      <c r="L96" s="315">
        <f>L73+L74+L76+L77+L78+L79+L81+L82+L84+L85+L89+L91+L92</f>
        <v>18</v>
      </c>
      <c r="M96" s="315">
        <f>M73+M74+M76+M77+M78+M79+M81+M82+M84+M85+M89+M91+M92</f>
        <v>1762</v>
      </c>
      <c r="N96" s="317"/>
      <c r="O96" s="1709"/>
      <c r="P96" s="1710"/>
      <c r="Q96" s="317"/>
      <c r="R96" s="1709"/>
      <c r="S96" s="1710"/>
      <c r="T96" s="317"/>
      <c r="U96" s="1709"/>
      <c r="V96" s="1710"/>
      <c r="W96" s="318" t="s">
        <v>230</v>
      </c>
      <c r="X96" s="1696" t="s">
        <v>232</v>
      </c>
      <c r="Y96" s="1697"/>
      <c r="Z96" s="318" t="s">
        <v>241</v>
      </c>
      <c r="AA96" s="318" t="s">
        <v>231</v>
      </c>
      <c r="AB96" s="319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698" t="s">
        <v>86</v>
      </c>
      <c r="B98" s="1872"/>
      <c r="C98" s="1873"/>
      <c r="D98" s="1873"/>
      <c r="E98" s="1873"/>
      <c r="F98" s="1874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701"/>
      <c r="P98" s="1702"/>
      <c r="Q98" s="144"/>
      <c r="R98" s="1701"/>
      <c r="S98" s="1702"/>
      <c r="T98" s="144"/>
      <c r="U98" s="1701"/>
      <c r="V98" s="1702"/>
      <c r="W98" s="145"/>
      <c r="X98" s="1703"/>
      <c r="Y98" s="1704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48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157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49"/>
      <c r="P101" s="350"/>
      <c r="Q101" s="80"/>
      <c r="R101" s="349"/>
      <c r="S101" s="350"/>
      <c r="T101" s="80"/>
      <c r="U101" s="1711"/>
      <c r="V101" s="1712"/>
      <c r="W101" s="75"/>
      <c r="X101" s="1713"/>
      <c r="Y101" s="1714"/>
      <c r="Z101" s="76"/>
      <c r="AA101" s="76"/>
      <c r="AB101" s="76"/>
      <c r="AC101" s="64"/>
      <c r="AE101" s="259"/>
    </row>
    <row r="102" spans="1:31" s="55" customFormat="1" ht="17.25" customHeight="1" thickBot="1">
      <c r="A102" s="1715" t="s">
        <v>38</v>
      </c>
      <c r="B102" s="1716"/>
      <c r="C102" s="1876"/>
      <c r="D102" s="1876"/>
      <c r="E102" s="1876"/>
      <c r="F102" s="1877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718"/>
      <c r="P102" s="1719"/>
      <c r="Q102" s="158"/>
      <c r="R102" s="1718"/>
      <c r="S102" s="1719"/>
      <c r="T102" s="158"/>
      <c r="U102" s="1718"/>
      <c r="V102" s="1719"/>
      <c r="W102" s="158"/>
      <c r="X102" s="1718"/>
      <c r="Y102" s="1719"/>
      <c r="Z102" s="158"/>
      <c r="AA102" s="158"/>
      <c r="AB102" s="158"/>
      <c r="AC102" s="64"/>
      <c r="AE102" s="259"/>
    </row>
    <row r="103" spans="1:31" s="55" customFormat="1" ht="17.25" customHeight="1" thickBot="1">
      <c r="A103" s="1715" t="s">
        <v>170</v>
      </c>
      <c r="B103" s="1869"/>
      <c r="C103" s="1869"/>
      <c r="D103" s="1869"/>
      <c r="E103" s="1869"/>
      <c r="F103" s="1869"/>
      <c r="G103" s="1869"/>
      <c r="H103" s="1870"/>
      <c r="I103" s="1869"/>
      <c r="J103" s="1869"/>
      <c r="K103" s="1869"/>
      <c r="L103" s="1869"/>
      <c r="M103" s="1869"/>
      <c r="N103" s="1869"/>
      <c r="O103" s="1869"/>
      <c r="P103" s="1869"/>
      <c r="Q103" s="1869"/>
      <c r="R103" s="1869"/>
      <c r="S103" s="1869"/>
      <c r="T103" s="1869"/>
      <c r="U103" s="1869"/>
      <c r="V103" s="1869"/>
      <c r="W103" s="1869"/>
      <c r="X103" s="1869"/>
      <c r="Y103" s="1869"/>
      <c r="Z103" s="1869"/>
      <c r="AA103" s="1869"/>
      <c r="AB103" s="1871"/>
      <c r="AC103" s="64"/>
      <c r="AE103" s="259"/>
    </row>
    <row r="104" spans="1:31" s="55" customFormat="1" ht="17.25" customHeight="1" thickBot="1">
      <c r="A104" s="180" t="s">
        <v>158</v>
      </c>
      <c r="B104" s="82" t="s">
        <v>82</v>
      </c>
      <c r="C104" s="81" t="s">
        <v>253</v>
      </c>
      <c r="D104" s="83"/>
      <c r="E104" s="83"/>
      <c r="F104" s="84"/>
      <c r="G104" s="159">
        <v>2</v>
      </c>
      <c r="H104" s="364">
        <f>G104*30</f>
        <v>60</v>
      </c>
      <c r="I104" s="83"/>
      <c r="J104" s="83"/>
      <c r="K104" s="83"/>
      <c r="L104" s="83"/>
      <c r="M104" s="83"/>
      <c r="N104" s="85"/>
      <c r="O104" s="1723"/>
      <c r="P104" s="1724"/>
      <c r="Q104" s="86"/>
      <c r="R104" s="1528"/>
      <c r="S104" s="1529"/>
      <c r="T104" s="86"/>
      <c r="U104" s="1528"/>
      <c r="V104" s="1529"/>
      <c r="W104" s="86"/>
      <c r="X104" s="1528"/>
      <c r="Y104" s="1529"/>
      <c r="Z104" s="87"/>
      <c r="AA104" s="87"/>
      <c r="AB104" s="87"/>
      <c r="AC104" s="64"/>
      <c r="AE104" s="259"/>
    </row>
    <row r="105" spans="1:31" s="55" customFormat="1" ht="17.25" customHeight="1" thickBot="1">
      <c r="A105" s="1725" t="s">
        <v>38</v>
      </c>
      <c r="B105" s="1876"/>
      <c r="C105" s="1876"/>
      <c r="D105" s="1876"/>
      <c r="E105" s="1876"/>
      <c r="F105" s="1877"/>
      <c r="G105" s="143">
        <v>2</v>
      </c>
      <c r="H105" s="364">
        <f>G105*30</f>
        <v>60</v>
      </c>
      <c r="I105" s="157"/>
      <c r="J105" s="157"/>
      <c r="K105" s="157"/>
      <c r="L105" s="157"/>
      <c r="M105" s="157"/>
      <c r="N105" s="155"/>
      <c r="O105" s="1723"/>
      <c r="P105" s="1724"/>
      <c r="Q105" s="156"/>
      <c r="R105" s="1528"/>
      <c r="S105" s="1529"/>
      <c r="T105" s="156"/>
      <c r="U105" s="1528"/>
      <c r="V105" s="1529"/>
      <c r="W105" s="156"/>
      <c r="X105" s="1528"/>
      <c r="Y105" s="1529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80" t="s">
        <v>218</v>
      </c>
      <c r="B108" s="1881"/>
      <c r="C108" s="1881"/>
      <c r="D108" s="1881"/>
      <c r="E108" s="1881"/>
      <c r="F108" s="1882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1883"/>
      <c r="P108" s="1884"/>
      <c r="Q108" s="291"/>
      <c r="R108" s="1883"/>
      <c r="S108" s="1884"/>
      <c r="T108" s="291"/>
      <c r="U108" s="1883"/>
      <c r="V108" s="1884"/>
      <c r="W108" s="292"/>
      <c r="X108" s="1885"/>
      <c r="Y108" s="1886"/>
      <c r="Z108" s="292"/>
      <c r="AA108" s="292"/>
      <c r="AB108" s="293"/>
      <c r="AE108" s="259"/>
    </row>
    <row r="109" spans="1:31" s="38" customFormat="1" ht="15">
      <c r="A109" s="1887" t="s">
        <v>32</v>
      </c>
      <c r="B109" s="1887"/>
      <c r="C109" s="1887"/>
      <c r="D109" s="1887"/>
      <c r="E109" s="1887"/>
      <c r="F109" s="1887"/>
      <c r="G109" s="1887"/>
      <c r="H109" s="1887"/>
      <c r="I109" s="1887"/>
      <c r="J109" s="1887"/>
      <c r="K109" s="1887"/>
      <c r="L109" s="1887"/>
      <c r="M109" s="1887"/>
      <c r="N109" s="294" t="s">
        <v>242</v>
      </c>
      <c r="O109" s="1878" t="s">
        <v>243</v>
      </c>
      <c r="P109" s="1879"/>
      <c r="Q109" s="295" t="s">
        <v>244</v>
      </c>
      <c r="R109" s="1878" t="s">
        <v>245</v>
      </c>
      <c r="S109" s="1879"/>
      <c r="T109" s="295" t="s">
        <v>246</v>
      </c>
      <c r="U109" s="1732" t="s">
        <v>242</v>
      </c>
      <c r="V109" s="1733"/>
      <c r="W109" s="296" t="s">
        <v>233</v>
      </c>
      <c r="X109" s="1732" t="s">
        <v>232</v>
      </c>
      <c r="Y109" s="1733"/>
      <c r="Z109" s="296" t="s">
        <v>233</v>
      </c>
      <c r="AA109" s="296" t="s">
        <v>231</v>
      </c>
      <c r="AB109" s="297"/>
      <c r="AE109" s="256"/>
    </row>
    <row r="110" spans="1:31" s="42" customFormat="1" ht="15">
      <c r="A110" s="1890" t="s">
        <v>33</v>
      </c>
      <c r="B110" s="1890"/>
      <c r="C110" s="1890"/>
      <c r="D110" s="1890"/>
      <c r="E110" s="1890"/>
      <c r="F110" s="1890"/>
      <c r="G110" s="1890"/>
      <c r="H110" s="1890"/>
      <c r="I110" s="1890"/>
      <c r="J110" s="1890"/>
      <c r="K110" s="1890"/>
      <c r="L110" s="1890"/>
      <c r="M110" s="1890"/>
      <c r="N110" s="298">
        <v>2</v>
      </c>
      <c r="O110" s="1891">
        <v>5</v>
      </c>
      <c r="P110" s="1892"/>
      <c r="Q110" s="203">
        <v>3</v>
      </c>
      <c r="R110" s="1891">
        <v>3</v>
      </c>
      <c r="S110" s="1892"/>
      <c r="T110" s="203">
        <v>2</v>
      </c>
      <c r="U110" s="1738">
        <v>4</v>
      </c>
      <c r="V110" s="1739"/>
      <c r="W110" s="299">
        <v>2</v>
      </c>
      <c r="X110" s="1738">
        <v>3</v>
      </c>
      <c r="Y110" s="1739"/>
      <c r="Z110" s="299">
        <v>3</v>
      </c>
      <c r="AA110" s="299">
        <v>2</v>
      </c>
      <c r="AB110" s="299"/>
      <c r="AE110" s="257"/>
    </row>
    <row r="111" spans="1:31" s="42" customFormat="1" ht="15">
      <c r="A111" s="1893" t="s">
        <v>34</v>
      </c>
      <c r="B111" s="1893"/>
      <c r="C111" s="1893"/>
      <c r="D111" s="1893"/>
      <c r="E111" s="1893"/>
      <c r="F111" s="1893"/>
      <c r="G111" s="1893"/>
      <c r="H111" s="1893"/>
      <c r="I111" s="1893"/>
      <c r="J111" s="1893"/>
      <c r="K111" s="1893"/>
      <c r="L111" s="1893"/>
      <c r="M111" s="1893"/>
      <c r="N111" s="229">
        <v>3</v>
      </c>
      <c r="O111" s="1888">
        <v>1</v>
      </c>
      <c r="P111" s="1889"/>
      <c r="Q111" s="230">
        <v>2</v>
      </c>
      <c r="R111" s="1513">
        <v>1</v>
      </c>
      <c r="S111" s="1478"/>
      <c r="T111" s="230">
        <v>3</v>
      </c>
      <c r="U111" s="1487">
        <v>2</v>
      </c>
      <c r="V111" s="1488"/>
      <c r="W111" s="231">
        <v>1</v>
      </c>
      <c r="X111" s="1487">
        <v>0</v>
      </c>
      <c r="Y111" s="1488"/>
      <c r="Z111" s="197">
        <v>3</v>
      </c>
      <c r="AA111" s="197">
        <v>2</v>
      </c>
      <c r="AB111" s="197"/>
      <c r="AE111" s="257"/>
    </row>
    <row r="112" spans="1:31" s="42" customFormat="1" ht="15">
      <c r="A112" s="1893" t="s">
        <v>35</v>
      </c>
      <c r="B112" s="1893"/>
      <c r="C112" s="1893"/>
      <c r="D112" s="1893"/>
      <c r="E112" s="1893"/>
      <c r="F112" s="1893"/>
      <c r="G112" s="1893"/>
      <c r="H112" s="1893"/>
      <c r="I112" s="1893"/>
      <c r="J112" s="1893"/>
      <c r="K112" s="1893"/>
      <c r="L112" s="1893"/>
      <c r="M112" s="1893"/>
      <c r="N112" s="229"/>
      <c r="O112" s="1888"/>
      <c r="P112" s="1889"/>
      <c r="Q112" s="197"/>
      <c r="R112" s="1412"/>
      <c r="S112" s="1413"/>
      <c r="T112" s="197"/>
      <c r="U112" s="1412">
        <v>1</v>
      </c>
      <c r="V112" s="1413"/>
      <c r="W112" s="197">
        <v>1</v>
      </c>
      <c r="X112" s="1412"/>
      <c r="Y112" s="1413"/>
      <c r="Z112" s="197"/>
      <c r="AA112" s="197">
        <v>1</v>
      </c>
      <c r="AB112" s="197"/>
      <c r="AE112" s="257"/>
    </row>
    <row r="113" spans="1:31" s="42" customFormat="1" ht="15">
      <c r="A113" s="1585" t="s">
        <v>59</v>
      </c>
      <c r="B113" s="1585"/>
      <c r="C113" s="1585"/>
      <c r="D113" s="1585"/>
      <c r="E113" s="1585"/>
      <c r="F113" s="1585"/>
      <c r="G113" s="1585"/>
      <c r="H113" s="1585"/>
      <c r="I113" s="1585"/>
      <c r="J113" s="1585"/>
      <c r="K113" s="1585"/>
      <c r="L113" s="1585"/>
      <c r="M113" s="1585"/>
      <c r="N113" s="232"/>
      <c r="O113" s="1888"/>
      <c r="P113" s="1889"/>
      <c r="Q113" s="197"/>
      <c r="R113" s="1412"/>
      <c r="S113" s="1413"/>
      <c r="T113" s="197"/>
      <c r="U113" s="1412"/>
      <c r="V113" s="1413"/>
      <c r="W113" s="197"/>
      <c r="X113" s="1412"/>
      <c r="Y113" s="1413"/>
      <c r="Z113" s="39"/>
      <c r="AA113" s="39"/>
      <c r="AB113" s="39"/>
      <c r="AE113" s="257"/>
    </row>
    <row r="114" spans="1:31" s="42" customFormat="1" ht="15">
      <c r="A114" s="1585" t="s">
        <v>63</v>
      </c>
      <c r="B114" s="1585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492" t="s">
        <v>140</v>
      </c>
      <c r="O114" s="1492"/>
      <c r="P114" s="1492"/>
      <c r="Q114" s="1492" t="s">
        <v>141</v>
      </c>
      <c r="R114" s="1492"/>
      <c r="S114" s="1492"/>
      <c r="T114" s="1492" t="s">
        <v>139</v>
      </c>
      <c r="U114" s="1492"/>
      <c r="V114" s="1492"/>
      <c r="W114" s="1492" t="s">
        <v>93</v>
      </c>
      <c r="X114" s="1492"/>
      <c r="Y114" s="1492"/>
      <c r="Z114" s="1492" t="s">
        <v>93</v>
      </c>
      <c r="AA114" s="1492"/>
      <c r="AB114" s="1492"/>
      <c r="AE114" s="257"/>
    </row>
    <row r="115" spans="1:31" s="42" customFormat="1" ht="15">
      <c r="A115" s="194"/>
      <c r="B115" s="1896"/>
      <c r="C115" s="1896"/>
      <c r="D115" s="1896"/>
      <c r="E115" s="1896"/>
      <c r="F115" s="1896"/>
      <c r="G115" s="1896"/>
      <c r="H115" s="1896"/>
      <c r="I115" s="1896"/>
      <c r="J115" s="1896"/>
      <c r="K115" s="1896"/>
      <c r="L115" s="1896"/>
      <c r="M115" s="1896"/>
      <c r="N115" s="1896"/>
      <c r="O115" s="1896"/>
      <c r="P115" s="1896"/>
      <c r="Q115" s="1896"/>
      <c r="R115" s="1896"/>
      <c r="S115" s="1896"/>
      <c r="T115" s="1896"/>
      <c r="U115" s="353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">
      <c r="A116" s="194"/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172</v>
      </c>
      <c r="C118" s="167"/>
      <c r="D118" s="260"/>
      <c r="E118" s="260"/>
      <c r="F118" s="260"/>
      <c r="G118" s="260"/>
      <c r="H118" s="260"/>
      <c r="I118" s="167"/>
      <c r="J118" s="1897" t="s">
        <v>159</v>
      </c>
      <c r="K118" s="1898"/>
      <c r="L118" s="1898"/>
      <c r="M118" s="1898"/>
      <c r="N118" s="1898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1894" t="s">
        <v>251</v>
      </c>
      <c r="K119" s="1895"/>
      <c r="L119" s="1895"/>
      <c r="M119" s="1895"/>
      <c r="N119" s="189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894"/>
      <c r="K120" s="1895"/>
      <c r="L120" s="1895"/>
      <c r="M120" s="1895"/>
      <c r="N120" s="189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">
      <c r="W144" s="22"/>
      <c r="X144" s="22"/>
      <c r="Y144" s="22"/>
      <c r="Z144" s="22"/>
      <c r="AA144" s="22"/>
      <c r="AB144" s="22"/>
      <c r="AC144" s="14"/>
    </row>
    <row r="145" spans="23:29" ht="15">
      <c r="W145" s="14"/>
      <c r="X145" s="14"/>
      <c r="Y145" s="14"/>
      <c r="Z145" s="14"/>
      <c r="AA145" s="14"/>
      <c r="AB145" s="14"/>
      <c r="AC145" s="14"/>
    </row>
    <row r="146" spans="23:29" ht="15">
      <c r="W146" s="14"/>
      <c r="X146" s="14"/>
      <c r="Y146" s="14"/>
      <c r="Z146" s="14"/>
      <c r="AA146" s="14"/>
      <c r="AB146" s="14"/>
      <c r="AC146" s="14"/>
    </row>
    <row r="147" spans="23:28" ht="15">
      <c r="W147" s="14"/>
      <c r="X147" s="14"/>
      <c r="Y147" s="14"/>
      <c r="Z147" s="14"/>
      <c r="AA147" s="14"/>
      <c r="AB147" s="14"/>
    </row>
  </sheetData>
  <sheetProtection/>
  <mergeCells count="413">
    <mergeCell ref="O111:P111"/>
    <mergeCell ref="R111:S111"/>
    <mergeCell ref="Z114:AB114"/>
    <mergeCell ref="A112:M112"/>
    <mergeCell ref="O112:P112"/>
    <mergeCell ref="R112:S112"/>
    <mergeCell ref="U112:V112"/>
    <mergeCell ref="X112:Y112"/>
    <mergeCell ref="A113:M113"/>
    <mergeCell ref="A114:M114"/>
    <mergeCell ref="J119:N119"/>
    <mergeCell ref="J120:N120"/>
    <mergeCell ref="W114:Y114"/>
    <mergeCell ref="T114:V114"/>
    <mergeCell ref="B115:T115"/>
    <mergeCell ref="J118:N118"/>
    <mergeCell ref="N114:P114"/>
    <mergeCell ref="Q114:S114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09:P109"/>
    <mergeCell ref="R109:S109"/>
    <mergeCell ref="U109:V109"/>
    <mergeCell ref="X109:Y109"/>
    <mergeCell ref="A108:F108"/>
    <mergeCell ref="O108:P108"/>
    <mergeCell ref="R108:S108"/>
    <mergeCell ref="U108:V108"/>
    <mergeCell ref="X108:Y108"/>
    <mergeCell ref="A109:M109"/>
    <mergeCell ref="R104:S104"/>
    <mergeCell ref="U104:V104"/>
    <mergeCell ref="X104:Y104"/>
    <mergeCell ref="X105:Y105"/>
    <mergeCell ref="U111:V111"/>
    <mergeCell ref="X111:Y111"/>
    <mergeCell ref="A102:F102"/>
    <mergeCell ref="O102:P102"/>
    <mergeCell ref="R102:S102"/>
    <mergeCell ref="U102:V102"/>
    <mergeCell ref="X102:Y102"/>
    <mergeCell ref="A105:F105"/>
    <mergeCell ref="O105:P105"/>
    <mergeCell ref="R105:S105"/>
    <mergeCell ref="U105:V105"/>
    <mergeCell ref="O104:P104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96:B96"/>
    <mergeCell ref="O96:P96"/>
    <mergeCell ref="R96:S96"/>
    <mergeCell ref="U96:V96"/>
    <mergeCell ref="O95:P95"/>
    <mergeCell ref="R95:S95"/>
    <mergeCell ref="U95:V95"/>
    <mergeCell ref="X95:Y95"/>
    <mergeCell ref="A93:AB93"/>
    <mergeCell ref="O94:P94"/>
    <mergeCell ref="R94:S94"/>
    <mergeCell ref="U94:V94"/>
    <mergeCell ref="X94:Y94"/>
    <mergeCell ref="O92:P92"/>
    <mergeCell ref="R92:S92"/>
    <mergeCell ref="U92:V92"/>
    <mergeCell ref="X92:Y92"/>
    <mergeCell ref="O91:P91"/>
    <mergeCell ref="R91:S91"/>
    <mergeCell ref="U91:V91"/>
    <mergeCell ref="X91:Y91"/>
    <mergeCell ref="O90:P90"/>
    <mergeCell ref="R90:S90"/>
    <mergeCell ref="U90:V90"/>
    <mergeCell ref="X90:Y90"/>
    <mergeCell ref="O89:P89"/>
    <mergeCell ref="R89:S89"/>
    <mergeCell ref="U89:V89"/>
    <mergeCell ref="X89:Y89"/>
    <mergeCell ref="A87:AB87"/>
    <mergeCell ref="O88:P88"/>
    <mergeCell ref="R88:S88"/>
    <mergeCell ref="U88:V88"/>
    <mergeCell ref="X88:Y88"/>
    <mergeCell ref="O86:P86"/>
    <mergeCell ref="R86:S86"/>
    <mergeCell ref="U86:V86"/>
    <mergeCell ref="X86:Y86"/>
    <mergeCell ref="O85:P85"/>
    <mergeCell ref="R85:S85"/>
    <mergeCell ref="U85:V85"/>
    <mergeCell ref="X85:Y85"/>
    <mergeCell ref="O84:P84"/>
    <mergeCell ref="R84:S84"/>
    <mergeCell ref="U84:V84"/>
    <mergeCell ref="X84:Y84"/>
    <mergeCell ref="O83:P83"/>
    <mergeCell ref="R83:S83"/>
    <mergeCell ref="U83:V83"/>
    <mergeCell ref="X83:Y83"/>
    <mergeCell ref="O82:P82"/>
    <mergeCell ref="R82:S82"/>
    <mergeCell ref="U82:V82"/>
    <mergeCell ref="X82:Y82"/>
    <mergeCell ref="O81:P81"/>
    <mergeCell ref="R81:S81"/>
    <mergeCell ref="U81:V81"/>
    <mergeCell ref="X81:Y81"/>
    <mergeCell ref="O80:P80"/>
    <mergeCell ref="R80:S80"/>
    <mergeCell ref="U80:V80"/>
    <mergeCell ref="X80:Y80"/>
    <mergeCell ref="O79:P79"/>
    <mergeCell ref="R79:S79"/>
    <mergeCell ref="U79:V79"/>
    <mergeCell ref="X79:Y79"/>
    <mergeCell ref="O78:P78"/>
    <mergeCell ref="R78:S78"/>
    <mergeCell ref="U78:V78"/>
    <mergeCell ref="X78:Y78"/>
    <mergeCell ref="O77:P77"/>
    <mergeCell ref="R77:S77"/>
    <mergeCell ref="U77:V77"/>
    <mergeCell ref="X77:Y77"/>
    <mergeCell ref="O76:P76"/>
    <mergeCell ref="R76:S76"/>
    <mergeCell ref="U76:V76"/>
    <mergeCell ref="X76:Y76"/>
    <mergeCell ref="O75:P75"/>
    <mergeCell ref="R75:S75"/>
    <mergeCell ref="U75:V75"/>
    <mergeCell ref="X75:Y75"/>
    <mergeCell ref="O74:P74"/>
    <mergeCell ref="R74:S74"/>
    <mergeCell ref="U74:V74"/>
    <mergeCell ref="X74:Y74"/>
    <mergeCell ref="A70:AB70"/>
    <mergeCell ref="A71:AB71"/>
    <mergeCell ref="A72:AB72"/>
    <mergeCell ref="O73:P73"/>
    <mergeCell ref="R73:S73"/>
    <mergeCell ref="U73:V73"/>
    <mergeCell ref="X73:Y73"/>
    <mergeCell ref="O67:P67"/>
    <mergeCell ref="R67:S67"/>
    <mergeCell ref="U67:V67"/>
    <mergeCell ref="X67:Y67"/>
    <mergeCell ref="O66:P66"/>
    <mergeCell ref="R66:S66"/>
    <mergeCell ref="U66:V66"/>
    <mergeCell ref="X66:Y66"/>
    <mergeCell ref="O65:P65"/>
    <mergeCell ref="R65:S65"/>
    <mergeCell ref="U65:V65"/>
    <mergeCell ref="X65:Y65"/>
    <mergeCell ref="O64:P64"/>
    <mergeCell ref="R64:S64"/>
    <mergeCell ref="U64:V64"/>
    <mergeCell ref="X64:Y64"/>
    <mergeCell ref="O63:P63"/>
    <mergeCell ref="R63:S63"/>
    <mergeCell ref="U63:V63"/>
    <mergeCell ref="X63:Y63"/>
    <mergeCell ref="O62:P62"/>
    <mergeCell ref="R62:S62"/>
    <mergeCell ref="U62:V62"/>
    <mergeCell ref="X62:Y62"/>
    <mergeCell ref="O61:P61"/>
    <mergeCell ref="R61:S61"/>
    <mergeCell ref="U61:V61"/>
    <mergeCell ref="X61:Y61"/>
    <mergeCell ref="O60:P60"/>
    <mergeCell ref="R60:S60"/>
    <mergeCell ref="U60:V60"/>
    <mergeCell ref="X60:Y60"/>
    <mergeCell ref="O59:P59"/>
    <mergeCell ref="R59:S59"/>
    <mergeCell ref="U59:V59"/>
    <mergeCell ref="X59:Y59"/>
    <mergeCell ref="O58:P58"/>
    <mergeCell ref="R58:S58"/>
    <mergeCell ref="U58:V58"/>
    <mergeCell ref="X58:Y58"/>
    <mergeCell ref="O57:P57"/>
    <mergeCell ref="R57:S57"/>
    <mergeCell ref="U57:V57"/>
    <mergeCell ref="X57:Y57"/>
    <mergeCell ref="O56:P56"/>
    <mergeCell ref="R56:S56"/>
    <mergeCell ref="U56:V56"/>
    <mergeCell ref="X56:Y56"/>
    <mergeCell ref="O55:P55"/>
    <mergeCell ref="R55:S55"/>
    <mergeCell ref="U55:V55"/>
    <mergeCell ref="X55:Y55"/>
    <mergeCell ref="O54:P54"/>
    <mergeCell ref="R54:S54"/>
    <mergeCell ref="U54:V54"/>
    <mergeCell ref="X54:Y54"/>
    <mergeCell ref="O53:P53"/>
    <mergeCell ref="R53:S53"/>
    <mergeCell ref="U53:V53"/>
    <mergeCell ref="X53:Y53"/>
    <mergeCell ref="O52:P52"/>
    <mergeCell ref="R52:S52"/>
    <mergeCell ref="U52:V52"/>
    <mergeCell ref="X52:Y52"/>
    <mergeCell ref="X48:Y48"/>
    <mergeCell ref="A49:AB49"/>
    <mergeCell ref="A50:AB50"/>
    <mergeCell ref="A51:AB51"/>
    <mergeCell ref="A48:F48"/>
    <mergeCell ref="O48:P48"/>
    <mergeCell ref="R48:S48"/>
    <mergeCell ref="U48:V48"/>
    <mergeCell ref="O47:P47"/>
    <mergeCell ref="R47:S47"/>
    <mergeCell ref="U47:V47"/>
    <mergeCell ref="X47:Y47"/>
    <mergeCell ref="O46:P46"/>
    <mergeCell ref="R46:S46"/>
    <mergeCell ref="U46:V46"/>
    <mergeCell ref="X46:Y46"/>
    <mergeCell ref="O45:P45"/>
    <mergeCell ref="R45:S45"/>
    <mergeCell ref="U45:V45"/>
    <mergeCell ref="X45:Y45"/>
    <mergeCell ref="O44:P44"/>
    <mergeCell ref="R44:S44"/>
    <mergeCell ref="U44:V44"/>
    <mergeCell ref="X44:Y44"/>
    <mergeCell ref="R42:S42"/>
    <mergeCell ref="U42:V42"/>
    <mergeCell ref="X42:Y42"/>
    <mergeCell ref="O43:P43"/>
    <mergeCell ref="R43:S43"/>
    <mergeCell ref="U43:V43"/>
    <mergeCell ref="X43:Y43"/>
    <mergeCell ref="O41:P41"/>
    <mergeCell ref="R41:S41"/>
    <mergeCell ref="U41:V41"/>
    <mergeCell ref="X41:Y41"/>
    <mergeCell ref="O40:P40"/>
    <mergeCell ref="R40:S40"/>
    <mergeCell ref="U40:V40"/>
    <mergeCell ref="X40:Y40"/>
    <mergeCell ref="O39:P39"/>
    <mergeCell ref="R39:S39"/>
    <mergeCell ref="U39:V39"/>
    <mergeCell ref="X39:Y39"/>
    <mergeCell ref="O38:P38"/>
    <mergeCell ref="R38:S38"/>
    <mergeCell ref="U38:V38"/>
    <mergeCell ref="X38:Y38"/>
    <mergeCell ref="O37:P37"/>
    <mergeCell ref="R37:S37"/>
    <mergeCell ref="U37:V37"/>
    <mergeCell ref="X37:Y37"/>
    <mergeCell ref="O36:P36"/>
    <mergeCell ref="R36:S36"/>
    <mergeCell ref="U36:V36"/>
    <mergeCell ref="X36:Y36"/>
    <mergeCell ref="O35:P35"/>
    <mergeCell ref="R35:S35"/>
    <mergeCell ref="U35:V35"/>
    <mergeCell ref="X35:Y35"/>
    <mergeCell ref="O34:P34"/>
    <mergeCell ref="R34:S34"/>
    <mergeCell ref="U34:V34"/>
    <mergeCell ref="X34:Y34"/>
    <mergeCell ref="O33:P33"/>
    <mergeCell ref="R33:S33"/>
    <mergeCell ref="U33:V33"/>
    <mergeCell ref="X33:Y33"/>
    <mergeCell ref="O32:P32"/>
    <mergeCell ref="R32:S32"/>
    <mergeCell ref="U32:V32"/>
    <mergeCell ref="X32:Y32"/>
    <mergeCell ref="O31:P31"/>
    <mergeCell ref="R31:S31"/>
    <mergeCell ref="U31:V31"/>
    <mergeCell ref="X31:Y31"/>
    <mergeCell ref="O30:P30"/>
    <mergeCell ref="R30:S30"/>
    <mergeCell ref="U30:V30"/>
    <mergeCell ref="X30:Y30"/>
    <mergeCell ref="O29:P29"/>
    <mergeCell ref="R29:S29"/>
    <mergeCell ref="U29:V29"/>
    <mergeCell ref="X29:Y29"/>
    <mergeCell ref="O28:P28"/>
    <mergeCell ref="R28:S28"/>
    <mergeCell ref="U28:V28"/>
    <mergeCell ref="X28:Y28"/>
    <mergeCell ref="X25:Y25"/>
    <mergeCell ref="A26:AB26"/>
    <mergeCell ref="O27:P27"/>
    <mergeCell ref="R27:S27"/>
    <mergeCell ref="U27:V27"/>
    <mergeCell ref="X27:Y27"/>
    <mergeCell ref="A25:F25"/>
    <mergeCell ref="O25:P25"/>
    <mergeCell ref="R25:S25"/>
    <mergeCell ref="U25:V25"/>
    <mergeCell ref="O24:P24"/>
    <mergeCell ref="R24:S24"/>
    <mergeCell ref="U24:V24"/>
    <mergeCell ref="X24:Y24"/>
    <mergeCell ref="O23:P23"/>
    <mergeCell ref="R23:S23"/>
    <mergeCell ref="U23:V23"/>
    <mergeCell ref="X23:Y23"/>
    <mergeCell ref="O22:P22"/>
    <mergeCell ref="R22:S22"/>
    <mergeCell ref="U22:V22"/>
    <mergeCell ref="X22:Y22"/>
    <mergeCell ref="O21:P21"/>
    <mergeCell ref="R21:S21"/>
    <mergeCell ref="U21:V21"/>
    <mergeCell ref="X21:Y21"/>
    <mergeCell ref="O20:P20"/>
    <mergeCell ref="R20:S20"/>
    <mergeCell ref="U20:V20"/>
    <mergeCell ref="X20:Y20"/>
    <mergeCell ref="O19:P19"/>
    <mergeCell ref="R19:S19"/>
    <mergeCell ref="U19:V19"/>
    <mergeCell ref="X19:Y19"/>
    <mergeCell ref="O18:P18"/>
    <mergeCell ref="R18:S18"/>
    <mergeCell ref="U18:V18"/>
    <mergeCell ref="X18:Y18"/>
    <mergeCell ref="O17:P17"/>
    <mergeCell ref="R17:S17"/>
    <mergeCell ref="U17:V17"/>
    <mergeCell ref="X17:Y17"/>
    <mergeCell ref="O16:P16"/>
    <mergeCell ref="R16:S16"/>
    <mergeCell ref="U16:V16"/>
    <mergeCell ref="X16:Y16"/>
    <mergeCell ref="O15:P15"/>
    <mergeCell ref="R15:S15"/>
    <mergeCell ref="U15:V15"/>
    <mergeCell ref="X15:Y15"/>
    <mergeCell ref="O14:P14"/>
    <mergeCell ref="R14:S14"/>
    <mergeCell ref="U14:V14"/>
    <mergeCell ref="X14:Y14"/>
    <mergeCell ref="O13:P13"/>
    <mergeCell ref="R13:S13"/>
    <mergeCell ref="U13:V13"/>
    <mergeCell ref="X13:Y13"/>
    <mergeCell ref="O12:P12"/>
    <mergeCell ref="R12:S12"/>
    <mergeCell ref="U12:V12"/>
    <mergeCell ref="X12:Y12"/>
    <mergeCell ref="A9:AB9"/>
    <mergeCell ref="A10:AB10"/>
    <mergeCell ref="O11:P11"/>
    <mergeCell ref="R11:S11"/>
    <mergeCell ref="U11:V11"/>
    <mergeCell ref="X11:Y11"/>
    <mergeCell ref="O8:P8"/>
    <mergeCell ref="R8:S8"/>
    <mergeCell ref="U8:V8"/>
    <mergeCell ref="X8:Y8"/>
    <mergeCell ref="U6:V6"/>
    <mergeCell ref="X6:Y6"/>
    <mergeCell ref="O7:P7"/>
    <mergeCell ref="R7:S7"/>
    <mergeCell ref="U7:V7"/>
    <mergeCell ref="X7:Y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J4:L4"/>
    <mergeCell ref="N4:P4"/>
    <mergeCell ref="O6:P6"/>
    <mergeCell ref="Q4:S4"/>
    <mergeCell ref="C4:C7"/>
    <mergeCell ref="D4:D7"/>
    <mergeCell ref="E4:F4"/>
    <mergeCell ref="I4:I7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view="pageBreakPreview" zoomScale="80" zoomScaleNormal="50" zoomScaleSheetLayoutView="80" zoomScalePageLayoutView="0" workbookViewId="0" topLeftCell="B1">
      <pane ySplit="8" topLeftCell="A37" activePane="bottomLeft" state="frozen"/>
      <selection pane="topLeft" activeCell="A1" sqref="A1"/>
      <selection pane="bottomLeft" activeCell="A124" sqref="A124:M124"/>
    </sheetView>
  </sheetViews>
  <sheetFormatPr defaultColWidth="9.125" defaultRowHeight="12.75"/>
  <cols>
    <col min="1" max="1" width="11.00390625" style="12" customWidth="1"/>
    <col min="2" max="2" width="43.62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50390625" style="13" customWidth="1"/>
    <col min="18" max="18" width="5.50390625" style="13" customWidth="1"/>
    <col min="19" max="19" width="3.375" style="13" customWidth="1"/>
    <col min="20" max="20" width="8.125" style="13" customWidth="1"/>
    <col min="21" max="21" width="5.125" style="13" customWidth="1"/>
    <col min="22" max="22" width="4.50390625" style="2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customWidth="1"/>
    <col min="27" max="27" width="6.50390625" style="13" customWidth="1"/>
    <col min="28" max="28" width="5.50390625" style="13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36" width="0" style="13" hidden="1" customWidth="1"/>
    <col min="37" max="37" width="9.125" style="513" customWidth="1"/>
    <col min="38" max="16384" width="9.125" style="13" customWidth="1"/>
  </cols>
  <sheetData>
    <row r="1" spans="1:37" s="38" customFormat="1" ht="15">
      <c r="A1" s="1597" t="s">
        <v>247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  <c r="W1" s="1598"/>
      <c r="X1" s="1598"/>
      <c r="Y1" s="1630"/>
      <c r="Z1" s="1630"/>
      <c r="AA1" s="1630"/>
      <c r="AB1" s="1630"/>
      <c r="AK1" s="507"/>
    </row>
    <row r="2" spans="1:37" s="38" customFormat="1" ht="18.75" customHeight="1">
      <c r="A2" s="1605" t="s">
        <v>24</v>
      </c>
      <c r="B2" s="1545" t="s">
        <v>127</v>
      </c>
      <c r="C2" s="1554" t="s">
        <v>265</v>
      </c>
      <c r="D2" s="1555"/>
      <c r="E2" s="1776"/>
      <c r="F2" s="1777"/>
      <c r="G2" s="1578" t="s">
        <v>126</v>
      </c>
      <c r="H2" s="1545" t="s">
        <v>113</v>
      </c>
      <c r="I2" s="1545"/>
      <c r="J2" s="1545"/>
      <c r="K2" s="1545"/>
      <c r="L2" s="1545"/>
      <c r="M2" s="1545"/>
      <c r="N2" s="1603" t="s">
        <v>264</v>
      </c>
      <c r="O2" s="1603"/>
      <c r="P2" s="1603"/>
      <c r="Q2" s="1603"/>
      <c r="R2" s="1603"/>
      <c r="S2" s="1603"/>
      <c r="T2" s="1603"/>
      <c r="U2" s="1603"/>
      <c r="V2" s="1603"/>
      <c r="W2" s="1603"/>
      <c r="X2" s="1603"/>
      <c r="Y2" s="1603"/>
      <c r="Z2" s="1603"/>
      <c r="AA2" s="1603"/>
      <c r="AB2" s="1603"/>
      <c r="AC2" s="1603"/>
      <c r="AD2" s="1603"/>
      <c r="AE2" s="1604"/>
      <c r="AK2" s="507"/>
    </row>
    <row r="3" spans="1:37" s="38" customFormat="1" ht="24.75" customHeight="1">
      <c r="A3" s="1605"/>
      <c r="B3" s="1545"/>
      <c r="C3" s="1558"/>
      <c r="D3" s="1559"/>
      <c r="E3" s="1272"/>
      <c r="F3" s="1778"/>
      <c r="G3" s="1591"/>
      <c r="H3" s="1577" t="s">
        <v>117</v>
      </c>
      <c r="I3" s="1492" t="s">
        <v>118</v>
      </c>
      <c r="J3" s="1492"/>
      <c r="K3" s="1492"/>
      <c r="L3" s="1492"/>
      <c r="M3" s="1577" t="s">
        <v>114</v>
      </c>
      <c r="N3" s="1603"/>
      <c r="O3" s="1603"/>
      <c r="P3" s="1603"/>
      <c r="Q3" s="1603"/>
      <c r="R3" s="1603"/>
      <c r="S3" s="1603"/>
      <c r="T3" s="1603"/>
      <c r="U3" s="1603"/>
      <c r="V3" s="1603"/>
      <c r="W3" s="1603"/>
      <c r="X3" s="1603"/>
      <c r="Y3" s="1603"/>
      <c r="Z3" s="1603"/>
      <c r="AA3" s="1603"/>
      <c r="AB3" s="1603"/>
      <c r="AC3" s="1603"/>
      <c r="AD3" s="1603"/>
      <c r="AE3" s="1604"/>
      <c r="AF3" s="38">
        <v>1</v>
      </c>
      <c r="AK3" s="507"/>
    </row>
    <row r="4" spans="1:37" s="38" customFormat="1" ht="18" customHeight="1">
      <c r="A4" s="1605"/>
      <c r="B4" s="1545"/>
      <c r="C4" s="1577" t="s">
        <v>25</v>
      </c>
      <c r="D4" s="1577" t="s">
        <v>26</v>
      </c>
      <c r="E4" s="1781" t="s">
        <v>119</v>
      </c>
      <c r="F4" s="1782"/>
      <c r="G4" s="1591"/>
      <c r="H4" s="1577"/>
      <c r="I4" s="1577" t="s">
        <v>115</v>
      </c>
      <c r="J4" s="1600" t="s">
        <v>116</v>
      </c>
      <c r="K4" s="1779"/>
      <c r="L4" s="1780"/>
      <c r="M4" s="1577"/>
      <c r="N4" s="1492" t="s">
        <v>27</v>
      </c>
      <c r="O4" s="1492"/>
      <c r="P4" s="1492"/>
      <c r="Q4" s="1492" t="s">
        <v>28</v>
      </c>
      <c r="R4" s="1492"/>
      <c r="S4" s="1492"/>
      <c r="T4" s="1492" t="s">
        <v>29</v>
      </c>
      <c r="U4" s="1492"/>
      <c r="V4" s="1492"/>
      <c r="W4" s="1492" t="s">
        <v>30</v>
      </c>
      <c r="X4" s="1492"/>
      <c r="Y4" s="1492"/>
      <c r="Z4" s="1492" t="s">
        <v>31</v>
      </c>
      <c r="AA4" s="1492"/>
      <c r="AB4" s="1492"/>
      <c r="AC4" s="39"/>
      <c r="AD4" s="39"/>
      <c r="AE4" s="255"/>
      <c r="AF4" s="38">
        <v>2</v>
      </c>
      <c r="AK4" s="507"/>
    </row>
    <row r="5" spans="1:37" s="38" customFormat="1" ht="18">
      <c r="A5" s="1605"/>
      <c r="B5" s="1545"/>
      <c r="C5" s="1577"/>
      <c r="D5" s="1577"/>
      <c r="E5" s="1783" t="s">
        <v>120</v>
      </c>
      <c r="F5" s="1783" t="s">
        <v>121</v>
      </c>
      <c r="G5" s="1591"/>
      <c r="H5" s="1577"/>
      <c r="I5" s="1577"/>
      <c r="J5" s="1591" t="s">
        <v>65</v>
      </c>
      <c r="K5" s="1549" t="s">
        <v>66</v>
      </c>
      <c r="L5" s="1596" t="s">
        <v>67</v>
      </c>
      <c r="M5" s="1577"/>
      <c r="N5" s="1592" t="s">
        <v>267</v>
      </c>
      <c r="O5" s="1593"/>
      <c r="P5" s="1594"/>
      <c r="Q5" s="1594"/>
      <c r="R5" s="1594"/>
      <c r="S5" s="1594"/>
      <c r="T5" s="1594"/>
      <c r="U5" s="1594"/>
      <c r="V5" s="1594"/>
      <c r="W5" s="1594"/>
      <c r="X5" s="1594"/>
      <c r="Y5" s="1594"/>
      <c r="Z5" s="1594"/>
      <c r="AA5" s="1594"/>
      <c r="AB5" s="1595"/>
      <c r="AE5" s="256"/>
      <c r="AF5" s="38">
        <v>3</v>
      </c>
      <c r="AK5" s="507"/>
    </row>
    <row r="6" spans="1:37" s="38" customFormat="1" ht="15">
      <c r="A6" s="1605"/>
      <c r="B6" s="1545"/>
      <c r="C6" s="1577"/>
      <c r="D6" s="1577"/>
      <c r="E6" s="1784"/>
      <c r="F6" s="1784"/>
      <c r="G6" s="1591"/>
      <c r="H6" s="1577"/>
      <c r="I6" s="1577"/>
      <c r="J6" s="1786"/>
      <c r="K6" s="1786"/>
      <c r="L6" s="1786"/>
      <c r="M6" s="1577"/>
      <c r="N6" s="172">
        <v>1</v>
      </c>
      <c r="O6" s="1547">
        <v>2</v>
      </c>
      <c r="P6" s="1548"/>
      <c r="Q6" s="172">
        <v>3</v>
      </c>
      <c r="R6" s="1547">
        <v>4</v>
      </c>
      <c r="S6" s="1548"/>
      <c r="T6" s="172">
        <v>5</v>
      </c>
      <c r="U6" s="1547">
        <v>6</v>
      </c>
      <c r="V6" s="1548"/>
      <c r="W6" s="172">
        <v>7</v>
      </c>
      <c r="X6" s="1547">
        <v>8</v>
      </c>
      <c r="Y6" s="1548"/>
      <c r="Z6" s="172">
        <v>9</v>
      </c>
      <c r="AA6" s="172" t="s">
        <v>252</v>
      </c>
      <c r="AB6" s="172" t="s">
        <v>253</v>
      </c>
      <c r="AE6" s="256"/>
      <c r="AF6" s="38">
        <v>4</v>
      </c>
      <c r="AK6" s="507"/>
    </row>
    <row r="7" spans="1:37" s="38" customFormat="1" ht="42" customHeight="1" thickBot="1">
      <c r="A7" s="1606"/>
      <c r="B7" s="1546"/>
      <c r="C7" s="1578"/>
      <c r="D7" s="1578"/>
      <c r="E7" s="1785"/>
      <c r="F7" s="1785"/>
      <c r="G7" s="1591"/>
      <c r="H7" s="1578"/>
      <c r="I7" s="1578"/>
      <c r="J7" s="1787"/>
      <c r="K7" s="1787"/>
      <c r="L7" s="1787"/>
      <c r="M7" s="1578"/>
      <c r="N7" s="34"/>
      <c r="O7" s="1552"/>
      <c r="P7" s="1553"/>
      <c r="Q7" s="34"/>
      <c r="R7" s="1552"/>
      <c r="S7" s="1553"/>
      <c r="T7" s="34"/>
      <c r="U7" s="1552"/>
      <c r="V7" s="1553"/>
      <c r="W7" s="34"/>
      <c r="X7" s="1552"/>
      <c r="Y7" s="1553"/>
      <c r="Z7" s="34"/>
      <c r="AA7" s="34"/>
      <c r="AB7" s="34"/>
      <c r="AE7" s="256"/>
      <c r="AF7" s="38">
        <v>5</v>
      </c>
      <c r="AK7" s="507"/>
    </row>
    <row r="8" spans="1:37" s="38" customFormat="1" ht="15.7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8"/>
      <c r="P8" s="1529"/>
      <c r="Q8" s="37"/>
      <c r="R8" s="1528"/>
      <c r="S8" s="1529"/>
      <c r="T8" s="37"/>
      <c r="U8" s="1528"/>
      <c r="V8" s="1529"/>
      <c r="W8" s="37"/>
      <c r="X8" s="1528"/>
      <c r="Y8" s="1529"/>
      <c r="Z8" s="37"/>
      <c r="AA8" s="37"/>
      <c r="AB8" s="37"/>
      <c r="AE8" s="256"/>
      <c r="AK8" s="507"/>
    </row>
    <row r="9" spans="1:37" s="38" customFormat="1" ht="18" thickBot="1">
      <c r="A9" s="1536" t="s">
        <v>171</v>
      </c>
      <c r="B9" s="1631"/>
      <c r="C9" s="1631"/>
      <c r="D9" s="1631"/>
      <c r="E9" s="1631"/>
      <c r="F9" s="1631"/>
      <c r="G9" s="1631"/>
      <c r="H9" s="1631"/>
      <c r="I9" s="1631"/>
      <c r="J9" s="1631"/>
      <c r="K9" s="1631"/>
      <c r="L9" s="1631"/>
      <c r="M9" s="1631"/>
      <c r="N9" s="1631"/>
      <c r="O9" s="1631"/>
      <c r="P9" s="1631"/>
      <c r="Q9" s="1631"/>
      <c r="R9" s="1631"/>
      <c r="S9" s="1631"/>
      <c r="T9" s="1631"/>
      <c r="U9" s="1631"/>
      <c r="V9" s="1631"/>
      <c r="W9" s="1631"/>
      <c r="X9" s="1631"/>
      <c r="Y9" s="1631"/>
      <c r="Z9" s="1631"/>
      <c r="AA9" s="1631"/>
      <c r="AB9" s="1632"/>
      <c r="AE9" s="256"/>
      <c r="AK9" s="507"/>
    </row>
    <row r="10" spans="1:37" s="38" customFormat="1" ht="16.5" thickBot="1">
      <c r="A10" s="1539" t="s">
        <v>84</v>
      </c>
      <c r="B10" s="1540"/>
      <c r="C10" s="1540"/>
      <c r="D10" s="1540"/>
      <c r="E10" s="1540"/>
      <c r="F10" s="1540"/>
      <c r="G10" s="1540"/>
      <c r="H10" s="1540"/>
      <c r="I10" s="1540"/>
      <c r="J10" s="1540"/>
      <c r="K10" s="1540"/>
      <c r="L10" s="1540"/>
      <c r="M10" s="1540"/>
      <c r="N10" s="1540"/>
      <c r="O10" s="1540"/>
      <c r="P10" s="1540"/>
      <c r="Q10" s="1540"/>
      <c r="R10" s="1540"/>
      <c r="S10" s="1540"/>
      <c r="T10" s="1540"/>
      <c r="U10" s="1540"/>
      <c r="V10" s="1540"/>
      <c r="W10" s="1540"/>
      <c r="X10" s="1540"/>
      <c r="Y10" s="1633"/>
      <c r="Z10" s="1633"/>
      <c r="AA10" s="1633"/>
      <c r="AB10" s="1634"/>
      <c r="AE10" s="256"/>
      <c r="AK10" s="507"/>
    </row>
    <row r="11" spans="1:37" s="38" customFormat="1" ht="46.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794"/>
      <c r="P11" s="1795"/>
      <c r="Q11" s="92"/>
      <c r="R11" s="1794"/>
      <c r="S11" s="1795"/>
      <c r="T11" s="92"/>
      <c r="U11" s="1794"/>
      <c r="V11" s="1795"/>
      <c r="W11" s="95"/>
      <c r="X11" s="1796"/>
      <c r="Y11" s="1797"/>
      <c r="Z11" s="96"/>
      <c r="AA11" s="96"/>
      <c r="AB11" s="96"/>
      <c r="AE11" s="256"/>
      <c r="AK11" s="507"/>
    </row>
    <row r="12" spans="1:37" s="38" customFormat="1" ht="30.7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492"/>
      <c r="P12" s="1492"/>
      <c r="Q12" s="365" t="s">
        <v>134</v>
      </c>
      <c r="R12" s="1788"/>
      <c r="S12" s="1789"/>
      <c r="T12" s="88"/>
      <c r="U12" s="1790"/>
      <c r="V12" s="1791"/>
      <c r="W12" s="100"/>
      <c r="X12" s="1792"/>
      <c r="Y12" s="1793"/>
      <c r="Z12" s="101"/>
      <c r="AA12" s="101"/>
      <c r="AB12" s="101"/>
      <c r="AE12" s="256"/>
      <c r="AF12" s="38">
        <v>2</v>
      </c>
      <c r="AI12" s="38" t="s">
        <v>299</v>
      </c>
      <c r="AJ12" s="464">
        <f>SUMIF(AF$11:AF$24,AF$3,G$11:G$24)</f>
        <v>0</v>
      </c>
      <c r="AK12" s="507"/>
    </row>
    <row r="13" spans="1:37" s="38" customFormat="1" ht="30.7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492"/>
      <c r="P13" s="1492"/>
      <c r="Q13" s="366"/>
      <c r="R13" s="1800" t="s">
        <v>134</v>
      </c>
      <c r="S13" s="1801"/>
      <c r="T13" s="88"/>
      <c r="U13" s="1790"/>
      <c r="V13" s="1791"/>
      <c r="W13" s="100"/>
      <c r="X13" s="1792"/>
      <c r="Y13" s="1793"/>
      <c r="Z13" s="101"/>
      <c r="AA13" s="101"/>
      <c r="AB13" s="101"/>
      <c r="AE13" s="256"/>
      <c r="AF13" s="38">
        <v>2</v>
      </c>
      <c r="AI13" s="38" t="s">
        <v>300</v>
      </c>
      <c r="AJ13" s="464">
        <f>SUMIF(AF$11:AF$24,AF$4,G$11:G$24)</f>
        <v>13.5</v>
      </c>
      <c r="AK13" s="507"/>
    </row>
    <row r="14" spans="1:37" s="38" customFormat="1" ht="1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798"/>
      <c r="P14" s="1799"/>
      <c r="Q14" s="370" t="s">
        <v>134</v>
      </c>
      <c r="R14" s="1790"/>
      <c r="S14" s="1791"/>
      <c r="T14" s="177"/>
      <c r="U14" s="1798"/>
      <c r="V14" s="1799"/>
      <c r="W14" s="100"/>
      <c r="X14" s="1792"/>
      <c r="Y14" s="1793"/>
      <c r="Z14" s="101"/>
      <c r="AA14" s="101"/>
      <c r="AB14" s="101"/>
      <c r="AE14" s="256"/>
      <c r="AF14" s="38">
        <v>2</v>
      </c>
      <c r="AI14" s="38" t="s">
        <v>301</v>
      </c>
      <c r="AJ14" s="464">
        <f>SUMIF(AF$11:AF$24,AF$5,G$11:G$24)</f>
        <v>15.5</v>
      </c>
      <c r="AK14" s="507"/>
    </row>
    <row r="15" spans="1:37" s="38" customFormat="1" ht="1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798"/>
      <c r="P15" s="1799"/>
      <c r="R15" s="1790"/>
      <c r="S15" s="1791"/>
      <c r="T15" s="371" t="s">
        <v>134</v>
      </c>
      <c r="U15" s="1798"/>
      <c r="V15" s="1799"/>
      <c r="W15" s="100"/>
      <c r="X15" s="1792"/>
      <c r="Y15" s="1793"/>
      <c r="Z15" s="101"/>
      <c r="AA15" s="101"/>
      <c r="AB15" s="101"/>
      <c r="AE15" s="256"/>
      <c r="AF15" s="38">
        <v>3</v>
      </c>
      <c r="AI15" s="38" t="s">
        <v>302</v>
      </c>
      <c r="AJ15" s="464">
        <f>SUMIF(AF$11:AF$24,AF$6,G$11:G$24)</f>
        <v>9</v>
      </c>
      <c r="AK15" s="507"/>
    </row>
    <row r="16" spans="1:37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798"/>
      <c r="P16" s="1799"/>
      <c r="Q16" s="177"/>
      <c r="R16" s="1798" t="s">
        <v>134</v>
      </c>
      <c r="S16" s="1799"/>
      <c r="T16" s="177"/>
      <c r="U16" s="1798"/>
      <c r="V16" s="1799"/>
      <c r="W16" s="100"/>
      <c r="X16" s="1792"/>
      <c r="Y16" s="1793"/>
      <c r="Z16" s="101"/>
      <c r="AA16" s="101"/>
      <c r="AB16" s="101"/>
      <c r="AE16" s="256"/>
      <c r="AF16" s="38">
        <v>2</v>
      </c>
      <c r="AI16" s="38" t="s">
        <v>303</v>
      </c>
      <c r="AJ16" s="464">
        <f>SUMIF(AF$11:AF$24,AF$7,G$11:G$24)</f>
        <v>0</v>
      </c>
      <c r="AK16" s="507"/>
    </row>
    <row r="17" spans="1:37" s="38" customFormat="1" ht="1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808"/>
      <c r="P17" s="1809"/>
      <c r="Q17" s="178"/>
      <c r="R17" s="1808"/>
      <c r="S17" s="1809"/>
      <c r="T17" s="372" t="s">
        <v>134</v>
      </c>
      <c r="U17" s="1810"/>
      <c r="V17" s="1811"/>
      <c r="W17" s="104"/>
      <c r="X17" s="1812"/>
      <c r="Y17" s="1813"/>
      <c r="Z17" s="105"/>
      <c r="AA17" s="105"/>
      <c r="AB17" s="105"/>
      <c r="AE17" s="256"/>
      <c r="AF17" s="38">
        <v>3</v>
      </c>
      <c r="AJ17" s="465">
        <f>SUM(AJ12:AJ16)</f>
        <v>38</v>
      </c>
      <c r="AK17" s="507"/>
    </row>
    <row r="18" spans="1:37" s="383" customFormat="1" ht="1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02"/>
      <c r="P18" s="1803"/>
      <c r="Q18" s="370"/>
      <c r="R18" s="1802"/>
      <c r="S18" s="1803"/>
      <c r="T18" s="379" t="s">
        <v>134</v>
      </c>
      <c r="U18" s="1804"/>
      <c r="V18" s="1805"/>
      <c r="W18" s="381"/>
      <c r="X18" s="1806"/>
      <c r="Y18" s="1807"/>
      <c r="Z18" s="382"/>
      <c r="AA18" s="382"/>
      <c r="AB18" s="382"/>
      <c r="AE18" s="384"/>
      <c r="AF18" s="383">
        <v>3</v>
      </c>
      <c r="AK18" s="508"/>
    </row>
    <row r="19" spans="1:37" s="38" customFormat="1" ht="1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>G19*30</f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02"/>
      <c r="P19" s="1803"/>
      <c r="Q19" s="370"/>
      <c r="R19" s="1802"/>
      <c r="S19" s="1803"/>
      <c r="T19" s="379" t="s">
        <v>134</v>
      </c>
      <c r="U19" s="1810"/>
      <c r="V19" s="1811"/>
      <c r="W19" s="100"/>
      <c r="X19" s="1812"/>
      <c r="Y19" s="1813"/>
      <c r="Z19" s="101"/>
      <c r="AA19" s="101"/>
      <c r="AB19" s="101"/>
      <c r="AE19" s="256"/>
      <c r="AF19" s="38">
        <v>3</v>
      </c>
      <c r="AK19" s="507"/>
    </row>
    <row r="20" spans="1:37" s="38" customFormat="1" ht="1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>G20*30</f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02"/>
      <c r="P20" s="1803"/>
      <c r="Q20" s="370"/>
      <c r="R20" s="1802"/>
      <c r="S20" s="1803"/>
      <c r="T20" s="379"/>
      <c r="U20" s="1810"/>
      <c r="V20" s="1811"/>
      <c r="W20" s="100"/>
      <c r="X20" s="1814" t="s">
        <v>134</v>
      </c>
      <c r="Y20" s="1815"/>
      <c r="Z20" s="101"/>
      <c r="AA20" s="101"/>
      <c r="AB20" s="101"/>
      <c r="AE20" s="256"/>
      <c r="AF20" s="38">
        <v>4</v>
      </c>
      <c r="AK20" s="507"/>
    </row>
    <row r="21" spans="1:37" s="38" customFormat="1" ht="1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>G21*30</f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02"/>
      <c r="P21" s="1803"/>
      <c r="Q21" s="370"/>
      <c r="R21" s="1802"/>
      <c r="S21" s="1803"/>
      <c r="T21" s="379"/>
      <c r="U21" s="1810"/>
      <c r="V21" s="1811"/>
      <c r="W21" s="385" t="s">
        <v>134</v>
      </c>
      <c r="X21" s="1792"/>
      <c r="Y21" s="1793"/>
      <c r="Z21" s="101"/>
      <c r="AA21" s="101"/>
      <c r="AB21" s="101"/>
      <c r="AE21" s="256"/>
      <c r="AF21" s="38">
        <v>4</v>
      </c>
      <c r="AK21" s="507"/>
    </row>
    <row r="22" spans="1:37" s="38" customFormat="1" ht="1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>G22*30</f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02"/>
      <c r="P22" s="1803"/>
      <c r="Q22" s="370"/>
      <c r="R22" s="1802"/>
      <c r="S22" s="1803"/>
      <c r="T22" s="379" t="s">
        <v>134</v>
      </c>
      <c r="U22" s="1810"/>
      <c r="V22" s="1811"/>
      <c r="W22" s="100"/>
      <c r="X22" s="1792"/>
      <c r="Y22" s="1793"/>
      <c r="Z22" s="101"/>
      <c r="AA22" s="101"/>
      <c r="AB22" s="101"/>
      <c r="AE22" s="256"/>
      <c r="AF22" s="38">
        <v>3</v>
      </c>
      <c r="AK22" s="507"/>
    </row>
    <row r="23" spans="1:37" s="38" customFormat="1" ht="1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>G23*30</f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02"/>
      <c r="P23" s="1803"/>
      <c r="Q23" s="370"/>
      <c r="R23" s="1802"/>
      <c r="S23" s="1803"/>
      <c r="T23" s="379"/>
      <c r="U23" s="1816"/>
      <c r="V23" s="1816"/>
      <c r="W23" s="385" t="s">
        <v>134</v>
      </c>
      <c r="X23" s="1817"/>
      <c r="Y23" s="1817"/>
      <c r="Z23" s="101"/>
      <c r="AA23" s="101"/>
      <c r="AB23" s="101"/>
      <c r="AE23" s="256"/>
      <c r="AF23" s="38">
        <v>4</v>
      </c>
      <c r="AK23" s="507"/>
    </row>
    <row r="24" spans="1:37" s="38" customFormat="1" ht="1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98"/>
      <c r="P24" s="1799"/>
      <c r="Q24" s="177"/>
      <c r="R24" s="1798"/>
      <c r="S24" s="1799"/>
      <c r="T24" s="112"/>
      <c r="U24" s="1816"/>
      <c r="V24" s="1816"/>
      <c r="W24" s="100"/>
      <c r="X24" s="1817"/>
      <c r="Y24" s="1817"/>
      <c r="Z24" s="101"/>
      <c r="AA24" s="101"/>
      <c r="AB24" s="101"/>
      <c r="AE24" s="256"/>
      <c r="AK24" s="507"/>
    </row>
    <row r="25" spans="1:37" s="38" customFormat="1" ht="17.25" customHeight="1" thickBot="1">
      <c r="A25" s="1823" t="s">
        <v>88</v>
      </c>
      <c r="B25" s="1824"/>
      <c r="C25" s="1825"/>
      <c r="D25" s="1825"/>
      <c r="E25" s="1825"/>
      <c r="F25" s="1826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27"/>
      <c r="P25" s="1828"/>
      <c r="Q25" s="449" t="s">
        <v>135</v>
      </c>
      <c r="R25" s="1829" t="s">
        <v>135</v>
      </c>
      <c r="S25" s="1830"/>
      <c r="T25" s="450" t="s">
        <v>281</v>
      </c>
      <c r="U25" s="1831"/>
      <c r="V25" s="1831"/>
      <c r="W25" s="451" t="s">
        <v>135</v>
      </c>
      <c r="X25" s="1818" t="s">
        <v>134</v>
      </c>
      <c r="Y25" s="1818"/>
      <c r="Z25" s="375"/>
      <c r="AA25" s="375"/>
      <c r="AB25" s="375"/>
      <c r="AE25" s="256"/>
      <c r="AK25" s="507"/>
    </row>
    <row r="26" spans="1:37" s="38" customFormat="1" ht="18.75" customHeight="1" thickBot="1">
      <c r="A26" s="1646" t="s">
        <v>85</v>
      </c>
      <c r="B26" s="1646"/>
      <c r="C26" s="1646"/>
      <c r="D26" s="1646"/>
      <c r="E26" s="1646"/>
      <c r="F26" s="1646"/>
      <c r="G26" s="1646"/>
      <c r="H26" s="1646"/>
      <c r="I26" s="1646"/>
      <c r="J26" s="1646"/>
      <c r="K26" s="1646"/>
      <c r="L26" s="1646"/>
      <c r="M26" s="1646"/>
      <c r="N26" s="1646"/>
      <c r="O26" s="1646"/>
      <c r="P26" s="1646"/>
      <c r="Q26" s="1646"/>
      <c r="R26" s="1646"/>
      <c r="S26" s="1646"/>
      <c r="T26" s="1646"/>
      <c r="U26" s="1647"/>
      <c r="V26" s="1647"/>
      <c r="W26" s="1646"/>
      <c r="X26" s="1647"/>
      <c r="Y26" s="1647"/>
      <c r="Z26" s="1646"/>
      <c r="AA26" s="1646"/>
      <c r="AB26" s="1646"/>
      <c r="AE26" s="256"/>
      <c r="AK26" s="507"/>
    </row>
    <row r="27" spans="1:37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 t="s">
        <v>134</v>
      </c>
      <c r="K27" s="89"/>
      <c r="L27" s="89"/>
      <c r="M27" s="247">
        <f>H27-I27</f>
        <v>86</v>
      </c>
      <c r="N27" s="177"/>
      <c r="O27" s="1819"/>
      <c r="P27" s="1820"/>
      <c r="Q27" s="177" t="s">
        <v>134</v>
      </c>
      <c r="R27" s="1819"/>
      <c r="S27" s="1820"/>
      <c r="T27" s="177"/>
      <c r="U27" s="1819"/>
      <c r="V27" s="1820"/>
      <c r="W27" s="108"/>
      <c r="X27" s="1821"/>
      <c r="Y27" s="1822"/>
      <c r="Z27" s="109"/>
      <c r="AA27" s="109"/>
      <c r="AB27" s="109"/>
      <c r="AE27" s="256"/>
      <c r="AF27" s="38">
        <v>2</v>
      </c>
      <c r="AI27" s="38" t="s">
        <v>299</v>
      </c>
      <c r="AJ27" s="464">
        <f>SUMIF(AF$27:AF$48,AF3,G$27:G$48)</f>
        <v>40</v>
      </c>
      <c r="AK27" s="507"/>
    </row>
    <row r="28" spans="1:37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98"/>
      <c r="P28" s="1799"/>
      <c r="Q28" s="177"/>
      <c r="R28" s="1798"/>
      <c r="S28" s="1799"/>
      <c r="T28" s="177"/>
      <c r="U28" s="1798"/>
      <c r="V28" s="1799"/>
      <c r="W28" s="111"/>
      <c r="X28" s="1836"/>
      <c r="Y28" s="1837"/>
      <c r="Z28" s="110"/>
      <c r="AA28" s="110"/>
      <c r="AB28" s="110"/>
      <c r="AE28" s="257"/>
      <c r="AI28" s="38" t="s">
        <v>300</v>
      </c>
      <c r="AJ28" s="464">
        <f>SUMIF(AF$27:AF$48,AF4,G$27:G$48)</f>
        <v>17</v>
      </c>
      <c r="AK28" s="471"/>
    </row>
    <row r="29" spans="1:37" s="397" customFormat="1" ht="1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393" t="s">
        <v>134</v>
      </c>
      <c r="K29" s="393" t="s">
        <v>134</v>
      </c>
      <c r="L29" s="393"/>
      <c r="M29" s="394">
        <f>H29-I29</f>
        <v>112</v>
      </c>
      <c r="N29" s="386" t="s">
        <v>135</v>
      </c>
      <c r="O29" s="1832"/>
      <c r="P29" s="1833"/>
      <c r="Q29" s="386"/>
      <c r="R29" s="1832"/>
      <c r="S29" s="1833"/>
      <c r="T29" s="386"/>
      <c r="U29" s="1832"/>
      <c r="V29" s="1833"/>
      <c r="W29" s="395"/>
      <c r="X29" s="1834"/>
      <c r="Y29" s="1835"/>
      <c r="Z29" s="396"/>
      <c r="AA29" s="396"/>
      <c r="AB29" s="396"/>
      <c r="AE29" s="398"/>
      <c r="AF29" s="397">
        <v>1</v>
      </c>
      <c r="AI29" s="38" t="s">
        <v>301</v>
      </c>
      <c r="AJ29" s="464">
        <f>SUMIF(AF$27:AF$48,AF5,G$27:G$48)</f>
        <v>4</v>
      </c>
      <c r="AK29" s="509"/>
    </row>
    <row r="30" spans="1:37" s="397" customFormat="1" ht="1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393" t="s">
        <v>134</v>
      </c>
      <c r="K30" s="393" t="s">
        <v>135</v>
      </c>
      <c r="L30" s="393"/>
      <c r="M30" s="394">
        <f>H30-I30</f>
        <v>108</v>
      </c>
      <c r="N30" s="386"/>
      <c r="O30" s="1832" t="s">
        <v>282</v>
      </c>
      <c r="P30" s="1833"/>
      <c r="Q30" s="386"/>
      <c r="R30" s="1832"/>
      <c r="S30" s="1833"/>
      <c r="T30" s="386"/>
      <c r="U30" s="1832"/>
      <c r="V30" s="1833"/>
      <c r="W30" s="395"/>
      <c r="X30" s="1834"/>
      <c r="Y30" s="1835"/>
      <c r="Z30" s="396"/>
      <c r="AA30" s="396"/>
      <c r="AB30" s="396"/>
      <c r="AE30" s="398"/>
      <c r="AF30" s="397">
        <v>1</v>
      </c>
      <c r="AI30" s="38" t="s">
        <v>302</v>
      </c>
      <c r="AJ30" s="464">
        <f>SUMIF(AF$27:AF$48,AF6,G$27:G$48)</f>
        <v>0</v>
      </c>
      <c r="AK30" s="509"/>
    </row>
    <row r="31" spans="1:37" s="42" customFormat="1" ht="1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798"/>
      <c r="P31" s="1799"/>
      <c r="Q31" s="177"/>
      <c r="R31" s="1798"/>
      <c r="S31" s="1799"/>
      <c r="T31" s="177"/>
      <c r="U31" s="1798"/>
      <c r="V31" s="1799"/>
      <c r="W31" s="111"/>
      <c r="X31" s="1836"/>
      <c r="Y31" s="1837"/>
      <c r="Z31" s="110"/>
      <c r="AA31" s="110"/>
      <c r="AB31" s="110"/>
      <c r="AE31" s="257"/>
      <c r="AI31" s="38" t="s">
        <v>303</v>
      </c>
      <c r="AJ31" s="464">
        <f>SUMIF(AF$27:AF$48,AF7,G$27:G$48)</f>
        <v>2</v>
      </c>
      <c r="AK31" s="471"/>
    </row>
    <row r="32" spans="1:37" s="42" customFormat="1" ht="1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0" t="s">
        <v>226</v>
      </c>
      <c r="K32" s="401"/>
      <c r="L32" s="402" t="s">
        <v>136</v>
      </c>
      <c r="M32" s="403">
        <f>H32-I32</f>
        <v>179</v>
      </c>
      <c r="N32" s="404" t="s">
        <v>238</v>
      </c>
      <c r="O32" s="1790"/>
      <c r="P32" s="1791"/>
      <c r="Q32" s="88"/>
      <c r="R32" s="1798"/>
      <c r="S32" s="1799"/>
      <c r="T32" s="88"/>
      <c r="U32" s="1798"/>
      <c r="V32" s="1799"/>
      <c r="W32" s="111"/>
      <c r="X32" s="1836"/>
      <c r="Y32" s="1837"/>
      <c r="Z32" s="110"/>
      <c r="AA32" s="110"/>
      <c r="AB32" s="110"/>
      <c r="AE32" s="257"/>
      <c r="AF32" s="42">
        <v>1</v>
      </c>
      <c r="AJ32" s="42">
        <f>SUM(AJ27:AJ31)</f>
        <v>63</v>
      </c>
      <c r="AK32" s="471"/>
    </row>
    <row r="33" spans="1:37" s="42" customFormat="1" ht="1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0" t="s">
        <v>226</v>
      </c>
      <c r="K33" s="401"/>
      <c r="L33" s="402" t="s">
        <v>136</v>
      </c>
      <c r="M33" s="403">
        <f>H33-I33</f>
        <v>179</v>
      </c>
      <c r="N33" s="404"/>
      <c r="O33" s="1838" t="s">
        <v>238</v>
      </c>
      <c r="P33" s="1839"/>
      <c r="Q33" s="88"/>
      <c r="R33" s="1798"/>
      <c r="S33" s="1799"/>
      <c r="T33" s="88"/>
      <c r="U33" s="1798"/>
      <c r="V33" s="1799"/>
      <c r="W33" s="111"/>
      <c r="X33" s="1836"/>
      <c r="Y33" s="1837"/>
      <c r="Z33" s="110"/>
      <c r="AA33" s="110"/>
      <c r="AB33" s="110"/>
      <c r="AE33" s="257"/>
      <c r="AF33" s="42">
        <v>1</v>
      </c>
      <c r="AK33" s="471"/>
    </row>
    <row r="34" spans="1:32" s="471" customFormat="1" ht="15">
      <c r="A34" s="162" t="s">
        <v>177</v>
      </c>
      <c r="B34" s="347" t="s">
        <v>40</v>
      </c>
      <c r="C34" s="321"/>
      <c r="D34" s="321">
        <v>3</v>
      </c>
      <c r="E34" s="322"/>
      <c r="F34" s="323"/>
      <c r="G34" s="469">
        <v>3</v>
      </c>
      <c r="H34" s="326">
        <f t="shared" si="2"/>
        <v>90</v>
      </c>
      <c r="I34" s="326">
        <v>10</v>
      </c>
      <c r="J34" s="322" t="s">
        <v>236</v>
      </c>
      <c r="K34" s="321"/>
      <c r="L34" s="470" t="s">
        <v>235</v>
      </c>
      <c r="M34" s="165">
        <f>H34-I34</f>
        <v>80</v>
      </c>
      <c r="N34" s="162"/>
      <c r="O34" s="1860"/>
      <c r="P34" s="1861"/>
      <c r="Q34" s="162" t="s">
        <v>226</v>
      </c>
      <c r="R34" s="1860"/>
      <c r="S34" s="1861"/>
      <c r="T34" s="162"/>
      <c r="U34" s="1860"/>
      <c r="V34" s="1861"/>
      <c r="W34" s="327"/>
      <c r="X34" s="1916"/>
      <c r="Y34" s="1917"/>
      <c r="Z34" s="328"/>
      <c r="AA34" s="328"/>
      <c r="AB34" s="328"/>
      <c r="AE34" s="472"/>
      <c r="AF34" s="471">
        <v>2</v>
      </c>
    </row>
    <row r="35" spans="1:37" s="42" customFormat="1" ht="30.7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790"/>
      <c r="P35" s="1791"/>
      <c r="Q35" s="88"/>
      <c r="R35" s="1798"/>
      <c r="S35" s="1799"/>
      <c r="T35" s="88"/>
      <c r="U35" s="1798"/>
      <c r="V35" s="1799"/>
      <c r="W35" s="111"/>
      <c r="X35" s="1836"/>
      <c r="Y35" s="1837"/>
      <c r="Z35" s="110"/>
      <c r="AA35" s="110"/>
      <c r="AB35" s="110"/>
      <c r="AE35" s="257"/>
      <c r="AK35" s="471"/>
    </row>
    <row r="36" spans="1:37" s="42" customFormat="1" ht="30.7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 t="s">
        <v>135</v>
      </c>
      <c r="K36" s="417"/>
      <c r="L36" s="418" t="s">
        <v>97</v>
      </c>
      <c r="M36" s="403">
        <f>H36-I36</f>
        <v>104</v>
      </c>
      <c r="N36" s="404" t="s">
        <v>238</v>
      </c>
      <c r="O36" s="1790"/>
      <c r="P36" s="1791"/>
      <c r="Q36" s="88"/>
      <c r="R36" s="1798"/>
      <c r="S36" s="1799"/>
      <c r="T36" s="88"/>
      <c r="U36" s="1798"/>
      <c r="V36" s="1799"/>
      <c r="W36" s="111"/>
      <c r="X36" s="1836"/>
      <c r="Y36" s="1837"/>
      <c r="Z36" s="110"/>
      <c r="AA36" s="110"/>
      <c r="AB36" s="110"/>
      <c r="AE36" s="257"/>
      <c r="AF36" s="42">
        <v>1</v>
      </c>
      <c r="AK36" s="471"/>
    </row>
    <row r="37" spans="1:37" s="42" customFormat="1" ht="30.7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8" t="s">
        <v>226</v>
      </c>
      <c r="M37" s="403">
        <f>H37-I37</f>
        <v>110</v>
      </c>
      <c r="N37" s="404"/>
      <c r="O37" s="1844" t="s">
        <v>283</v>
      </c>
      <c r="P37" s="1845"/>
      <c r="Q37" s="88"/>
      <c r="R37" s="1798"/>
      <c r="S37" s="1799"/>
      <c r="T37" s="88"/>
      <c r="U37" s="1798"/>
      <c r="V37" s="1799"/>
      <c r="W37" s="111"/>
      <c r="X37" s="1836"/>
      <c r="Y37" s="1837"/>
      <c r="Z37" s="110"/>
      <c r="AA37" s="110"/>
      <c r="AB37" s="110"/>
      <c r="AE37" s="257"/>
      <c r="AF37" s="42">
        <v>1</v>
      </c>
      <c r="AK37" s="471"/>
    </row>
    <row r="38" spans="1:37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90"/>
      <c r="P38" s="1791"/>
      <c r="Q38" s="88"/>
      <c r="R38" s="1798"/>
      <c r="S38" s="1799"/>
      <c r="T38" s="88"/>
      <c r="U38" s="1798"/>
      <c r="V38" s="1799"/>
      <c r="W38" s="111"/>
      <c r="X38" s="1836"/>
      <c r="Y38" s="1837"/>
      <c r="Z38" s="110"/>
      <c r="AA38" s="110"/>
      <c r="AB38" s="110"/>
      <c r="AE38" s="257"/>
      <c r="AK38" s="471"/>
    </row>
    <row r="39" spans="1:37" s="42" customFormat="1" ht="1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 t="s">
        <v>135</v>
      </c>
      <c r="K39" s="417"/>
      <c r="L39" s="417" t="s">
        <v>227</v>
      </c>
      <c r="M39" s="403">
        <f aca="true" t="shared" si="3" ref="M39:M48">H39-I39</f>
        <v>110</v>
      </c>
      <c r="N39" s="404"/>
      <c r="O39" s="1838"/>
      <c r="P39" s="1839"/>
      <c r="Q39" s="404"/>
      <c r="R39" s="1838" t="s">
        <v>226</v>
      </c>
      <c r="S39" s="1839"/>
      <c r="T39" s="404"/>
      <c r="U39" s="1798"/>
      <c r="V39" s="1799"/>
      <c r="W39" s="111"/>
      <c r="X39" s="1836"/>
      <c r="Y39" s="1837"/>
      <c r="Z39" s="110"/>
      <c r="AA39" s="110"/>
      <c r="AB39" s="110"/>
      <c r="AE39" s="257"/>
      <c r="AF39" s="42">
        <v>2</v>
      </c>
      <c r="AK39" s="471"/>
    </row>
    <row r="40" spans="1:37" s="42" customFormat="1" ht="1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 t="s">
        <v>284</v>
      </c>
      <c r="K40" s="417"/>
      <c r="L40" s="417" t="s">
        <v>285</v>
      </c>
      <c r="M40" s="403">
        <f t="shared" si="3"/>
        <v>106</v>
      </c>
      <c r="N40" s="404"/>
      <c r="O40" s="1838"/>
      <c r="P40" s="1839"/>
      <c r="Q40" s="404"/>
      <c r="R40" s="1838"/>
      <c r="S40" s="1839"/>
      <c r="T40" s="404" t="s">
        <v>286</v>
      </c>
      <c r="U40" s="1798"/>
      <c r="V40" s="1799"/>
      <c r="W40" s="111"/>
      <c r="X40" s="1836"/>
      <c r="Y40" s="1837"/>
      <c r="Z40" s="110"/>
      <c r="AA40" s="110"/>
      <c r="AB40" s="110"/>
      <c r="AE40" s="257"/>
      <c r="AF40" s="42">
        <v>3</v>
      </c>
      <c r="AK40" s="471"/>
    </row>
    <row r="41" spans="1:37" s="42" customFormat="1" ht="15">
      <c r="A41" s="177" t="s">
        <v>315</v>
      </c>
      <c r="B41" s="474" t="s">
        <v>42</v>
      </c>
      <c r="C41" s="417">
        <v>3</v>
      </c>
      <c r="D41" s="418"/>
      <c r="E41" s="418"/>
      <c r="F41" s="390"/>
      <c r="G41" s="391">
        <v>5</v>
      </c>
      <c r="H41" s="399">
        <f>G41*30</f>
        <v>150</v>
      </c>
      <c r="I41" s="399">
        <v>14</v>
      </c>
      <c r="J41" s="417" t="s">
        <v>135</v>
      </c>
      <c r="K41" s="417"/>
      <c r="L41" s="475" t="s">
        <v>237</v>
      </c>
      <c r="M41" s="403">
        <f t="shared" si="3"/>
        <v>136</v>
      </c>
      <c r="N41" s="404"/>
      <c r="O41" s="1838"/>
      <c r="P41" s="1839"/>
      <c r="Q41" s="404" t="s">
        <v>286</v>
      </c>
      <c r="R41" s="1838"/>
      <c r="S41" s="1839"/>
      <c r="T41" s="404"/>
      <c r="U41" s="1798"/>
      <c r="V41" s="1799"/>
      <c r="W41" s="111"/>
      <c r="X41" s="1836"/>
      <c r="Y41" s="1837"/>
      <c r="Z41" s="110"/>
      <c r="AA41" s="110"/>
      <c r="AB41" s="110"/>
      <c r="AE41" s="257"/>
      <c r="AK41" s="471"/>
    </row>
    <row r="42" spans="1:37" s="42" customFormat="1" ht="30.75">
      <c r="A42" s="177" t="s">
        <v>167</v>
      </c>
      <c r="B42" s="166" t="s">
        <v>160</v>
      </c>
      <c r="C42" s="89"/>
      <c r="D42" s="51"/>
      <c r="E42" s="51"/>
      <c r="F42" s="53"/>
      <c r="G42" s="154">
        <v>4</v>
      </c>
      <c r="H42" s="68">
        <v>120</v>
      </c>
      <c r="I42" s="107"/>
      <c r="J42" s="112"/>
      <c r="K42" s="51"/>
      <c r="L42" s="51"/>
      <c r="M42" s="54"/>
      <c r="N42" s="88"/>
      <c r="O42" s="1790"/>
      <c r="P42" s="1791"/>
      <c r="Q42" s="88"/>
      <c r="R42" s="1790"/>
      <c r="S42" s="1791"/>
      <c r="T42" s="88"/>
      <c r="U42" s="1798"/>
      <c r="V42" s="1799"/>
      <c r="W42" s="108"/>
      <c r="X42" s="1836"/>
      <c r="Y42" s="1837"/>
      <c r="Z42" s="41"/>
      <c r="AA42" s="109"/>
      <c r="AB42" s="109"/>
      <c r="AE42" s="257"/>
      <c r="AK42" s="471"/>
    </row>
    <row r="43" spans="1:37" s="42" customFormat="1" ht="15.75">
      <c r="A43" s="177" t="s">
        <v>254</v>
      </c>
      <c r="B43" s="358" t="s">
        <v>255</v>
      </c>
      <c r="C43" s="89"/>
      <c r="D43" s="417">
        <v>4</v>
      </c>
      <c r="E43" s="51"/>
      <c r="F43" s="53"/>
      <c r="G43" s="154">
        <v>2</v>
      </c>
      <c r="H43" s="68">
        <v>60</v>
      </c>
      <c r="I43" s="107">
        <v>4</v>
      </c>
      <c r="J43" s="112" t="s">
        <v>134</v>
      </c>
      <c r="K43" s="51"/>
      <c r="L43" s="51"/>
      <c r="M43" s="54">
        <f>H43-I43</f>
        <v>56</v>
      </c>
      <c r="N43" s="88"/>
      <c r="O43" s="1517"/>
      <c r="P43" s="1518"/>
      <c r="Q43" s="88"/>
      <c r="R43" s="1838" t="s">
        <v>134</v>
      </c>
      <c r="S43" s="1839"/>
      <c r="T43" s="88"/>
      <c r="U43" s="1798"/>
      <c r="V43" s="1799"/>
      <c r="W43" s="108"/>
      <c r="X43" s="1836"/>
      <c r="Y43" s="1837"/>
      <c r="Z43" s="108"/>
      <c r="AA43" s="109"/>
      <c r="AB43" s="109"/>
      <c r="AE43" s="257"/>
      <c r="AF43" s="42">
        <v>2</v>
      </c>
      <c r="AK43" s="471"/>
    </row>
    <row r="44" spans="1:37" s="42" customFormat="1" ht="15.75">
      <c r="A44" s="177" t="s">
        <v>256</v>
      </c>
      <c r="B44" s="359" t="s">
        <v>257</v>
      </c>
      <c r="C44" s="89">
        <v>9</v>
      </c>
      <c r="D44" s="51"/>
      <c r="E44" s="51"/>
      <c r="F44" s="53"/>
      <c r="G44" s="154">
        <v>2</v>
      </c>
      <c r="H44" s="68">
        <v>60</v>
      </c>
      <c r="I44" s="107">
        <v>4</v>
      </c>
      <c r="J44" s="112" t="s">
        <v>134</v>
      </c>
      <c r="K44" s="51"/>
      <c r="L44" s="51"/>
      <c r="M44" s="54">
        <f>H44-I44</f>
        <v>56</v>
      </c>
      <c r="N44" s="88"/>
      <c r="O44" s="1790"/>
      <c r="P44" s="1791"/>
      <c r="Q44" s="88"/>
      <c r="R44" s="1790"/>
      <c r="S44" s="1791"/>
      <c r="T44" s="88"/>
      <c r="U44" s="1798"/>
      <c r="V44" s="1799"/>
      <c r="W44" s="108"/>
      <c r="X44" s="1836"/>
      <c r="Y44" s="1837"/>
      <c r="Z44" s="108" t="s">
        <v>134</v>
      </c>
      <c r="AA44" s="109"/>
      <c r="AB44" s="109"/>
      <c r="AE44" s="257"/>
      <c r="AF44" s="42">
        <v>5</v>
      </c>
      <c r="AK44" s="471"/>
    </row>
    <row r="45" spans="1:37" s="42" customFormat="1" ht="15.75">
      <c r="A45" s="177" t="s">
        <v>155</v>
      </c>
      <c r="B45" s="416" t="s">
        <v>39</v>
      </c>
      <c r="C45" s="418"/>
      <c r="D45" s="418"/>
      <c r="E45" s="418"/>
      <c r="F45" s="390"/>
      <c r="G45" s="419">
        <f>G46+G47</f>
        <v>11</v>
      </c>
      <c r="H45" s="419">
        <f>H46+H47</f>
        <v>330</v>
      </c>
      <c r="I45" s="399"/>
      <c r="J45" s="417"/>
      <c r="K45" s="418"/>
      <c r="L45" s="417"/>
      <c r="M45" s="420"/>
      <c r="N45" s="404"/>
      <c r="O45" s="1838"/>
      <c r="P45" s="1839"/>
      <c r="Q45" s="396"/>
      <c r="R45" s="1838"/>
      <c r="S45" s="1839"/>
      <c r="T45" s="404"/>
      <c r="U45" s="1798"/>
      <c r="V45" s="1799"/>
      <c r="W45" s="111"/>
      <c r="X45" s="1836"/>
      <c r="Y45" s="1837"/>
      <c r="Z45" s="110"/>
      <c r="AA45" s="110"/>
      <c r="AB45" s="110"/>
      <c r="AE45" s="257"/>
      <c r="AK45" s="471"/>
    </row>
    <row r="46" spans="1:37" s="42" customFormat="1" ht="15">
      <c r="A46" s="177" t="s">
        <v>181</v>
      </c>
      <c r="B46" s="416" t="s">
        <v>39</v>
      </c>
      <c r="C46" s="417"/>
      <c r="D46" s="417">
        <v>1</v>
      </c>
      <c r="E46" s="418"/>
      <c r="F46" s="390"/>
      <c r="G46" s="391">
        <v>5.5</v>
      </c>
      <c r="H46" s="399">
        <f>G46*30</f>
        <v>165</v>
      </c>
      <c r="I46" s="399">
        <v>16</v>
      </c>
      <c r="J46" s="418" t="s">
        <v>226</v>
      </c>
      <c r="K46" s="418" t="s">
        <v>133</v>
      </c>
      <c r="L46" s="417"/>
      <c r="M46" s="420">
        <f t="shared" si="3"/>
        <v>149</v>
      </c>
      <c r="N46" s="404" t="s">
        <v>287</v>
      </c>
      <c r="O46" s="1838"/>
      <c r="P46" s="1839"/>
      <c r="Q46" s="404"/>
      <c r="R46" s="1838"/>
      <c r="S46" s="1839"/>
      <c r="T46" s="404"/>
      <c r="U46" s="1798"/>
      <c r="V46" s="1799"/>
      <c r="W46" s="111"/>
      <c r="X46" s="1836"/>
      <c r="Y46" s="1837"/>
      <c r="Z46" s="110"/>
      <c r="AA46" s="110"/>
      <c r="AB46" s="110"/>
      <c r="AE46" s="257"/>
      <c r="AF46" s="42">
        <v>1</v>
      </c>
      <c r="AK46" s="471"/>
    </row>
    <row r="47" spans="1:37" s="42" customFormat="1" ht="15">
      <c r="A47" s="177" t="s">
        <v>182</v>
      </c>
      <c r="B47" s="416" t="s">
        <v>39</v>
      </c>
      <c r="C47" s="417">
        <v>2</v>
      </c>
      <c r="D47" s="418"/>
      <c r="E47" s="418"/>
      <c r="F47" s="390"/>
      <c r="G47" s="391">
        <f>H47/30</f>
        <v>5.5</v>
      </c>
      <c r="H47" s="399">
        <v>165</v>
      </c>
      <c r="I47" s="399">
        <v>16</v>
      </c>
      <c r="J47" s="418" t="s">
        <v>226</v>
      </c>
      <c r="K47" s="418" t="s">
        <v>133</v>
      </c>
      <c r="L47" s="417"/>
      <c r="M47" s="420">
        <f t="shared" si="3"/>
        <v>149</v>
      </c>
      <c r="N47" s="404"/>
      <c r="O47" s="1838" t="s">
        <v>287</v>
      </c>
      <c r="P47" s="1839"/>
      <c r="Q47" s="404"/>
      <c r="R47" s="1838"/>
      <c r="S47" s="1839"/>
      <c r="T47" s="404"/>
      <c r="U47" s="1798"/>
      <c r="V47" s="1799"/>
      <c r="W47" s="111"/>
      <c r="X47" s="1836"/>
      <c r="Y47" s="1837"/>
      <c r="Z47" s="110"/>
      <c r="AA47" s="110"/>
      <c r="AB47" s="110"/>
      <c r="AE47" s="257"/>
      <c r="AF47" s="42">
        <v>1</v>
      </c>
      <c r="AK47" s="471"/>
    </row>
    <row r="48" spans="1:37" s="42" customFormat="1" ht="16.5" thickBot="1">
      <c r="A48" s="178" t="s">
        <v>156</v>
      </c>
      <c r="B48" s="421" t="s">
        <v>96</v>
      </c>
      <c r="C48" s="422">
        <v>3</v>
      </c>
      <c r="D48" s="423"/>
      <c r="E48" s="423"/>
      <c r="F48" s="424"/>
      <c r="G48" s="425">
        <f>H48/30</f>
        <v>5</v>
      </c>
      <c r="H48" s="426">
        <v>150</v>
      </c>
      <c r="I48" s="399">
        <v>10</v>
      </c>
      <c r="J48" s="418" t="s">
        <v>135</v>
      </c>
      <c r="K48" s="417"/>
      <c r="L48" s="418" t="s">
        <v>227</v>
      </c>
      <c r="M48" s="427">
        <f t="shared" si="3"/>
        <v>140</v>
      </c>
      <c r="N48" s="428"/>
      <c r="O48" s="1838"/>
      <c r="P48" s="1839"/>
      <c r="Q48" s="418" t="s">
        <v>226</v>
      </c>
      <c r="R48" s="1838"/>
      <c r="S48" s="1839"/>
      <c r="T48" s="428"/>
      <c r="U48" s="1798"/>
      <c r="V48" s="1799"/>
      <c r="W48" s="114"/>
      <c r="X48" s="1836"/>
      <c r="Y48" s="1837"/>
      <c r="Z48" s="115"/>
      <c r="AA48" s="115"/>
      <c r="AB48" s="115"/>
      <c r="AE48" s="257"/>
      <c r="AF48" s="42">
        <v>2</v>
      </c>
      <c r="AK48" s="471"/>
    </row>
    <row r="49" spans="1:37" s="42" customFormat="1" ht="15.75" thickBot="1">
      <c r="A49" s="1846" t="s">
        <v>87</v>
      </c>
      <c r="B49" s="1847"/>
      <c r="C49" s="1848"/>
      <c r="D49" s="1848"/>
      <c r="E49" s="1848"/>
      <c r="F49" s="1849"/>
      <c r="G49" s="183">
        <f>G27+G28+G31+G35+G38+G41+G42+G45+G48</f>
        <v>68</v>
      </c>
      <c r="H49" s="183">
        <f>H27+H28+H31+H35+H38+H41+H42+H45+H48</f>
        <v>2040</v>
      </c>
      <c r="I49" s="161">
        <f>SUM(I27:I48)</f>
        <v>180</v>
      </c>
      <c r="J49" s="161">
        <v>110</v>
      </c>
      <c r="K49" s="161">
        <v>24</v>
      </c>
      <c r="L49" s="161">
        <v>46</v>
      </c>
      <c r="M49" s="161">
        <f>SUM(M27:M48)</f>
        <v>1860</v>
      </c>
      <c r="N49" s="452" t="s">
        <v>294</v>
      </c>
      <c r="O49" s="1912" t="s">
        <v>293</v>
      </c>
      <c r="P49" s="1913"/>
      <c r="Q49" s="452" t="s">
        <v>316</v>
      </c>
      <c r="R49" s="1912" t="s">
        <v>286</v>
      </c>
      <c r="S49" s="1913"/>
      <c r="T49" s="452" t="s">
        <v>286</v>
      </c>
      <c r="U49" s="1914"/>
      <c r="V49" s="1915"/>
      <c r="W49" s="456"/>
      <c r="X49" s="1914"/>
      <c r="Y49" s="1915"/>
      <c r="Z49" s="456" t="s">
        <v>134</v>
      </c>
      <c r="AA49" s="152"/>
      <c r="AB49" s="287"/>
      <c r="AE49" s="257"/>
      <c r="AK49" s="511">
        <f>30*G49</f>
        <v>2040</v>
      </c>
    </row>
    <row r="50" spans="1:37" s="42" customFormat="1" ht="15" hidden="1">
      <c r="A50" s="1666" t="s">
        <v>161</v>
      </c>
      <c r="B50" s="1630"/>
      <c r="C50" s="1630"/>
      <c r="D50" s="1630"/>
      <c r="E50" s="1630"/>
      <c r="F50" s="1630"/>
      <c r="G50" s="1630"/>
      <c r="H50" s="1630"/>
      <c r="I50" s="1630"/>
      <c r="J50" s="1630"/>
      <c r="K50" s="1630"/>
      <c r="L50" s="1630"/>
      <c r="M50" s="1630"/>
      <c r="N50" s="1630"/>
      <c r="O50" s="1630"/>
      <c r="P50" s="1630"/>
      <c r="Q50" s="1630"/>
      <c r="R50" s="1630"/>
      <c r="S50" s="1630"/>
      <c r="T50" s="1630"/>
      <c r="U50" s="1630"/>
      <c r="V50" s="1630"/>
      <c r="W50" s="1630"/>
      <c r="X50" s="1630"/>
      <c r="Y50" s="1630"/>
      <c r="Z50" s="1630"/>
      <c r="AA50" s="1630"/>
      <c r="AB50" s="1667"/>
      <c r="AE50" s="257"/>
      <c r="AK50" s="511"/>
    </row>
    <row r="51" spans="1:37" s="42" customFormat="1" ht="15" hidden="1">
      <c r="A51" s="1668" t="s">
        <v>162</v>
      </c>
      <c r="B51" s="1669"/>
      <c r="C51" s="1669"/>
      <c r="D51" s="1669"/>
      <c r="E51" s="1669"/>
      <c r="F51" s="1669"/>
      <c r="G51" s="1669"/>
      <c r="H51" s="1669"/>
      <c r="I51" s="1669"/>
      <c r="J51" s="1669"/>
      <c r="K51" s="1669"/>
      <c r="L51" s="1669"/>
      <c r="M51" s="1669"/>
      <c r="N51" s="1669"/>
      <c r="O51" s="1669"/>
      <c r="P51" s="1669"/>
      <c r="Q51" s="1669"/>
      <c r="R51" s="1669"/>
      <c r="S51" s="1669"/>
      <c r="T51" s="1669"/>
      <c r="U51" s="1669"/>
      <c r="V51" s="1669"/>
      <c r="W51" s="1669"/>
      <c r="X51" s="1669"/>
      <c r="Y51" s="1669"/>
      <c r="Z51" s="1669"/>
      <c r="AA51" s="1669"/>
      <c r="AB51" s="1670"/>
      <c r="AE51" s="257"/>
      <c r="AK51" s="511"/>
    </row>
    <row r="52" spans="1:37" s="42" customFormat="1" ht="15" hidden="1">
      <c r="A52" s="1668" t="s">
        <v>234</v>
      </c>
      <c r="B52" s="1669"/>
      <c r="C52" s="1669"/>
      <c r="D52" s="1669"/>
      <c r="E52" s="1669"/>
      <c r="F52" s="1669"/>
      <c r="G52" s="1669"/>
      <c r="H52" s="1669"/>
      <c r="I52" s="1669"/>
      <c r="J52" s="1669"/>
      <c r="K52" s="1669"/>
      <c r="L52" s="1669"/>
      <c r="M52" s="1669"/>
      <c r="N52" s="1669"/>
      <c r="O52" s="1669"/>
      <c r="P52" s="1669"/>
      <c r="Q52" s="1669"/>
      <c r="R52" s="1669"/>
      <c r="S52" s="1669"/>
      <c r="T52" s="1669"/>
      <c r="U52" s="1669"/>
      <c r="V52" s="1669"/>
      <c r="W52" s="1669"/>
      <c r="X52" s="1669"/>
      <c r="Y52" s="1669"/>
      <c r="Z52" s="1669"/>
      <c r="AA52" s="1669"/>
      <c r="AB52" s="1670"/>
      <c r="AE52" s="257"/>
      <c r="AK52" s="511"/>
    </row>
    <row r="53" spans="1:37" s="42" customFormat="1" ht="30.75" hidden="1">
      <c r="A53" s="177" t="s">
        <v>183</v>
      </c>
      <c r="B53" s="182" t="s">
        <v>46</v>
      </c>
      <c r="C53" s="40">
        <v>6</v>
      </c>
      <c r="D53" s="181"/>
      <c r="E53" s="181"/>
      <c r="F53" s="181"/>
      <c r="G53" s="429">
        <v>5</v>
      </c>
      <c r="H53" s="245">
        <f>G53*30</f>
        <v>150</v>
      </c>
      <c r="I53" s="107">
        <v>12</v>
      </c>
      <c r="J53" s="51" t="s">
        <v>135</v>
      </c>
      <c r="K53" s="51"/>
      <c r="L53" s="51" t="s">
        <v>134</v>
      </c>
      <c r="M53" s="94">
        <f>H53-I53</f>
        <v>138</v>
      </c>
      <c r="N53" s="92"/>
      <c r="O53" s="1790"/>
      <c r="P53" s="1791"/>
      <c r="Q53" s="92"/>
      <c r="R53" s="1790"/>
      <c r="S53" s="1791"/>
      <c r="T53" s="92"/>
      <c r="U53" s="1852" t="s">
        <v>282</v>
      </c>
      <c r="V53" s="1853"/>
      <c r="W53" s="181"/>
      <c r="X53" s="1677"/>
      <c r="Y53" s="1678"/>
      <c r="Z53" s="181"/>
      <c r="AA53" s="181"/>
      <c r="AB53" s="181"/>
      <c r="AE53" s="257"/>
      <c r="AF53" s="42">
        <v>3</v>
      </c>
      <c r="AI53" s="38" t="s">
        <v>299</v>
      </c>
      <c r="AJ53" s="464">
        <f>SUMIF(AF$53:AF$67,AF3,G$53:G$67)</f>
        <v>0</v>
      </c>
      <c r="AK53" s="511"/>
    </row>
    <row r="54" spans="1:37" s="42" customFormat="1" ht="15.75" hidden="1">
      <c r="A54" s="177" t="s">
        <v>184</v>
      </c>
      <c r="B54" s="50" t="s">
        <v>49</v>
      </c>
      <c r="C54" s="51">
        <v>6</v>
      </c>
      <c r="D54" s="52"/>
      <c r="E54" s="52"/>
      <c r="F54" s="53"/>
      <c r="G54" s="430">
        <v>4</v>
      </c>
      <c r="H54" s="245">
        <f>G54*30</f>
        <v>120</v>
      </c>
      <c r="I54" s="107">
        <v>12</v>
      </c>
      <c r="J54" s="52" t="s">
        <v>135</v>
      </c>
      <c r="K54" s="51"/>
      <c r="L54" s="52" t="s">
        <v>134</v>
      </c>
      <c r="M54" s="54">
        <f>H54-I54</f>
        <v>108</v>
      </c>
      <c r="N54" s="88"/>
      <c r="O54" s="1790"/>
      <c r="P54" s="1791"/>
      <c r="Q54" s="88"/>
      <c r="R54" s="1790"/>
      <c r="S54" s="1791"/>
      <c r="T54" s="88"/>
      <c r="U54" s="1852" t="s">
        <v>282</v>
      </c>
      <c r="V54" s="1853"/>
      <c r="W54" s="108"/>
      <c r="X54" s="1677"/>
      <c r="Y54" s="1678"/>
      <c r="Z54" s="109"/>
      <c r="AA54" s="109"/>
      <c r="AB54" s="109"/>
      <c r="AE54" s="257"/>
      <c r="AF54" s="42">
        <v>3</v>
      </c>
      <c r="AI54" s="38" t="s">
        <v>300</v>
      </c>
      <c r="AJ54" s="464">
        <f>SUMIF(AF$53:AF$67,AF4,G$53:G$67)</f>
        <v>13</v>
      </c>
      <c r="AK54" s="511"/>
    </row>
    <row r="55" spans="1:37" s="42" customFormat="1" ht="15.75" hidden="1">
      <c r="A55" s="177" t="s">
        <v>185</v>
      </c>
      <c r="B55" s="347" t="s">
        <v>47</v>
      </c>
      <c r="C55" s="321"/>
      <c r="D55" s="52"/>
      <c r="E55" s="52"/>
      <c r="F55" s="53"/>
      <c r="G55" s="430">
        <f>G56+G57</f>
        <v>10</v>
      </c>
      <c r="H55" s="68">
        <f>G55*30</f>
        <v>300</v>
      </c>
      <c r="I55" s="107"/>
      <c r="J55" s="52"/>
      <c r="K55" s="51"/>
      <c r="L55" s="52"/>
      <c r="M55" s="54"/>
      <c r="N55" s="88"/>
      <c r="O55" s="1790"/>
      <c r="P55" s="1791"/>
      <c r="Q55" s="88"/>
      <c r="R55" s="1790"/>
      <c r="S55" s="1791"/>
      <c r="T55" s="88"/>
      <c r="U55" s="1790"/>
      <c r="V55" s="1791"/>
      <c r="W55" s="108"/>
      <c r="X55" s="1677"/>
      <c r="Y55" s="1678"/>
      <c r="Z55" s="109"/>
      <c r="AA55" s="109"/>
      <c r="AB55" s="109"/>
      <c r="AE55" s="257"/>
      <c r="AI55" s="38" t="s">
        <v>301</v>
      </c>
      <c r="AJ55" s="464">
        <f>SUMIF(AF$53:AF$67,AF5,G$53:G$67)</f>
        <v>29.5</v>
      </c>
      <c r="AK55" s="511"/>
    </row>
    <row r="56" spans="1:37" s="42" customFormat="1" ht="15.75" hidden="1">
      <c r="A56" s="177" t="s">
        <v>219</v>
      </c>
      <c r="B56" s="347" t="s">
        <v>47</v>
      </c>
      <c r="C56" s="321">
        <v>6</v>
      </c>
      <c r="D56" s="52"/>
      <c r="E56" s="52"/>
      <c r="F56" s="110"/>
      <c r="G56" s="430">
        <v>7.5</v>
      </c>
      <c r="H56" s="68">
        <f>G56*30</f>
        <v>225</v>
      </c>
      <c r="I56" s="107">
        <v>16</v>
      </c>
      <c r="J56" s="52" t="s">
        <v>226</v>
      </c>
      <c r="K56" s="51"/>
      <c r="L56" s="51" t="s">
        <v>237</v>
      </c>
      <c r="M56" s="54">
        <f aca="true" t="shared" si="4" ref="M56:M62">H56-I56</f>
        <v>209</v>
      </c>
      <c r="N56" s="88"/>
      <c r="O56" s="1790"/>
      <c r="P56" s="1791"/>
      <c r="Q56" s="88"/>
      <c r="R56" s="1790"/>
      <c r="S56" s="1791"/>
      <c r="T56" s="88"/>
      <c r="U56" s="1852" t="s">
        <v>238</v>
      </c>
      <c r="V56" s="1853"/>
      <c r="W56" s="108"/>
      <c r="X56" s="1677"/>
      <c r="Y56" s="1678"/>
      <c r="Z56" s="109"/>
      <c r="AA56" s="109"/>
      <c r="AB56" s="109"/>
      <c r="AE56" s="257"/>
      <c r="AF56" s="42">
        <v>3</v>
      </c>
      <c r="AI56" s="38" t="s">
        <v>302</v>
      </c>
      <c r="AJ56" s="464">
        <f>SUMIF(AF$53:AF$67,AF6,G$53:G$67)</f>
        <v>9.5</v>
      </c>
      <c r="AK56" s="511"/>
    </row>
    <row r="57" spans="1:37" s="42" customFormat="1" ht="15.75" hidden="1">
      <c r="A57" s="177" t="s">
        <v>220</v>
      </c>
      <c r="B57" s="347" t="s">
        <v>79</v>
      </c>
      <c r="C57" s="321"/>
      <c r="D57" s="52"/>
      <c r="E57" s="51">
        <v>7</v>
      </c>
      <c r="F57" s="53"/>
      <c r="G57" s="430">
        <v>2.5</v>
      </c>
      <c r="H57" s="68">
        <f>G57*30</f>
        <v>75</v>
      </c>
      <c r="I57" s="107">
        <v>8</v>
      </c>
      <c r="J57" s="51"/>
      <c r="K57" s="51"/>
      <c r="L57" s="51" t="s">
        <v>98</v>
      </c>
      <c r="M57" s="54">
        <f t="shared" si="4"/>
        <v>67</v>
      </c>
      <c r="N57" s="88"/>
      <c r="O57" s="1790"/>
      <c r="P57" s="1791"/>
      <c r="Q57" s="88"/>
      <c r="R57" s="1790"/>
      <c r="S57" s="1791"/>
      <c r="T57" s="88"/>
      <c r="U57" s="1790"/>
      <c r="V57" s="1791"/>
      <c r="W57" s="108" t="s">
        <v>97</v>
      </c>
      <c r="X57" s="1677"/>
      <c r="Y57" s="1678"/>
      <c r="Z57" s="109"/>
      <c r="AA57" s="109"/>
      <c r="AB57" s="109"/>
      <c r="AE57" s="257"/>
      <c r="AF57" s="42">
        <v>4</v>
      </c>
      <c r="AI57" s="38" t="s">
        <v>303</v>
      </c>
      <c r="AJ57" s="464">
        <f>SUMIF(AF$53:AF$67,AF7,G$53:G$67)</f>
        <v>3</v>
      </c>
      <c r="AK57" s="511"/>
    </row>
    <row r="58" spans="1:37" s="42" customFormat="1" ht="30.75" hidden="1">
      <c r="A58" s="177" t="s">
        <v>186</v>
      </c>
      <c r="B58" s="347" t="s">
        <v>48</v>
      </c>
      <c r="C58" s="321">
        <v>7</v>
      </c>
      <c r="D58" s="51"/>
      <c r="E58" s="51"/>
      <c r="F58" s="53"/>
      <c r="G58" s="355">
        <v>7</v>
      </c>
      <c r="H58" s="107">
        <v>240</v>
      </c>
      <c r="I58" s="399">
        <v>12</v>
      </c>
      <c r="J58" s="418" t="s">
        <v>135</v>
      </c>
      <c r="K58" s="51"/>
      <c r="L58" s="52" t="s">
        <v>134</v>
      </c>
      <c r="M58" s="54">
        <f t="shared" si="4"/>
        <v>228</v>
      </c>
      <c r="N58" s="88"/>
      <c r="O58" s="1790"/>
      <c r="P58" s="1791"/>
      <c r="Q58" s="88"/>
      <c r="R58" s="1790"/>
      <c r="S58" s="1791"/>
      <c r="T58" s="88"/>
      <c r="U58" s="1790"/>
      <c r="V58" s="1791"/>
      <c r="W58" s="108" t="s">
        <v>282</v>
      </c>
      <c r="X58" s="1677"/>
      <c r="Y58" s="1678"/>
      <c r="Z58" s="109"/>
      <c r="AA58" s="109"/>
      <c r="AB58" s="109"/>
      <c r="AE58" s="257"/>
      <c r="AF58" s="42">
        <v>4</v>
      </c>
      <c r="AJ58" s="42">
        <f>SUM(AJ53:AJ57)</f>
        <v>55</v>
      </c>
      <c r="AK58" s="511"/>
    </row>
    <row r="59" spans="1:37" s="42" customFormat="1" ht="15.75" hidden="1">
      <c r="A59" s="177" t="s">
        <v>187</v>
      </c>
      <c r="B59" s="347" t="s">
        <v>94</v>
      </c>
      <c r="C59" s="401">
        <v>5</v>
      </c>
      <c r="D59" s="52"/>
      <c r="E59" s="52"/>
      <c r="F59" s="53"/>
      <c r="G59" s="430">
        <v>4</v>
      </c>
      <c r="H59" s="68">
        <f aca="true" t="shared" si="5" ref="H59:H64">G59*30</f>
        <v>120</v>
      </c>
      <c r="I59" s="107">
        <v>8</v>
      </c>
      <c r="J59" s="418" t="s">
        <v>135</v>
      </c>
      <c r="K59" s="51"/>
      <c r="L59" s="52"/>
      <c r="M59" s="54">
        <f t="shared" si="4"/>
        <v>112</v>
      </c>
      <c r="N59" s="88"/>
      <c r="O59" s="1790"/>
      <c r="P59" s="1791"/>
      <c r="Q59" s="88"/>
      <c r="R59" s="1790"/>
      <c r="S59" s="1791"/>
      <c r="T59" s="52" t="s">
        <v>135</v>
      </c>
      <c r="U59" s="1852"/>
      <c r="V59" s="1853"/>
      <c r="W59" s="108"/>
      <c r="X59" s="1677"/>
      <c r="Y59" s="1678"/>
      <c r="Z59" s="109"/>
      <c r="AA59" s="109"/>
      <c r="AB59" s="109"/>
      <c r="AE59" s="257"/>
      <c r="AF59" s="42">
        <v>3</v>
      </c>
      <c r="AK59" s="511"/>
    </row>
    <row r="60" spans="1:37" s="42" customFormat="1" ht="15.75" hidden="1">
      <c r="A60" s="177" t="s">
        <v>188</v>
      </c>
      <c r="B60" s="50" t="s">
        <v>42</v>
      </c>
      <c r="C60" s="52"/>
      <c r="D60" s="52"/>
      <c r="E60" s="52"/>
      <c r="F60" s="53"/>
      <c r="G60" s="355">
        <f>G61+G62</f>
        <v>9</v>
      </c>
      <c r="H60" s="244">
        <f t="shared" si="5"/>
        <v>270</v>
      </c>
      <c r="I60" s="243"/>
      <c r="J60" s="51"/>
      <c r="K60" s="51"/>
      <c r="L60" s="51"/>
      <c r="M60" s="54"/>
      <c r="N60" s="88"/>
      <c r="O60" s="1790"/>
      <c r="P60" s="1791"/>
      <c r="Q60" s="88"/>
      <c r="R60" s="1790"/>
      <c r="S60" s="1791"/>
      <c r="T60" s="88"/>
      <c r="U60" s="1790"/>
      <c r="V60" s="1791"/>
      <c r="W60" s="111"/>
      <c r="X60" s="1677"/>
      <c r="Y60" s="1678"/>
      <c r="Z60" s="110"/>
      <c r="AA60" s="110"/>
      <c r="AB60" s="110"/>
      <c r="AE60" s="257"/>
      <c r="AK60" s="511"/>
    </row>
    <row r="61" spans="1:37" s="42" customFormat="1" ht="15" hidden="1">
      <c r="A61" s="177" t="s">
        <v>193</v>
      </c>
      <c r="B61" s="50" t="s">
        <v>42</v>
      </c>
      <c r="C61" s="51">
        <v>3</v>
      </c>
      <c r="D61" s="52"/>
      <c r="E61" s="52"/>
      <c r="F61" s="53"/>
      <c r="G61" s="356">
        <v>4</v>
      </c>
      <c r="H61" s="431">
        <f t="shared" si="5"/>
        <v>120</v>
      </c>
      <c r="I61" s="432">
        <v>14</v>
      </c>
      <c r="J61" s="433" t="s">
        <v>135</v>
      </c>
      <c r="K61" s="433"/>
      <c r="L61" s="433" t="s">
        <v>237</v>
      </c>
      <c r="M61" s="434">
        <f t="shared" si="4"/>
        <v>106</v>
      </c>
      <c r="N61" s="435"/>
      <c r="O61" s="1854"/>
      <c r="P61" s="1855"/>
      <c r="Q61" s="436" t="s">
        <v>286</v>
      </c>
      <c r="R61" s="1790"/>
      <c r="S61" s="1791"/>
      <c r="T61" s="88"/>
      <c r="U61" s="1790"/>
      <c r="V61" s="1791"/>
      <c r="W61" s="111"/>
      <c r="X61" s="1677"/>
      <c r="Y61" s="1678"/>
      <c r="Z61" s="110"/>
      <c r="AA61" s="110"/>
      <c r="AB61" s="110"/>
      <c r="AE61" s="257"/>
      <c r="AF61" s="42">
        <v>2</v>
      </c>
      <c r="AK61" s="511"/>
    </row>
    <row r="62" spans="1:37" s="42" customFormat="1" ht="15" hidden="1">
      <c r="A62" s="177" t="s">
        <v>221</v>
      </c>
      <c r="B62" s="50" t="s">
        <v>75</v>
      </c>
      <c r="C62" s="51">
        <v>4</v>
      </c>
      <c r="D62" s="52"/>
      <c r="E62" s="52"/>
      <c r="F62" s="53"/>
      <c r="G62" s="356">
        <v>5</v>
      </c>
      <c r="H62" s="244">
        <f t="shared" si="5"/>
        <v>150</v>
      </c>
      <c r="I62" s="399">
        <v>14</v>
      </c>
      <c r="J62" s="417" t="s">
        <v>135</v>
      </c>
      <c r="K62" s="417"/>
      <c r="L62" s="417" t="s">
        <v>237</v>
      </c>
      <c r="M62" s="403">
        <f t="shared" si="4"/>
        <v>136</v>
      </c>
      <c r="N62" s="88"/>
      <c r="O62" s="1790"/>
      <c r="P62" s="1791"/>
      <c r="Q62" s="88"/>
      <c r="R62" s="1852" t="s">
        <v>286</v>
      </c>
      <c r="S62" s="1853"/>
      <c r="T62" s="88"/>
      <c r="U62" s="1790"/>
      <c r="V62" s="1791"/>
      <c r="W62" s="111"/>
      <c r="X62" s="1677"/>
      <c r="Y62" s="1678"/>
      <c r="Z62" s="110"/>
      <c r="AA62" s="110"/>
      <c r="AB62" s="110"/>
      <c r="AE62" s="257"/>
      <c r="AF62" s="42">
        <v>2</v>
      </c>
      <c r="AK62" s="511"/>
    </row>
    <row r="63" spans="1:37" s="42" customFormat="1" ht="30.75" hidden="1">
      <c r="A63" s="177" t="s">
        <v>189</v>
      </c>
      <c r="B63" s="416" t="s">
        <v>288</v>
      </c>
      <c r="C63" s="52"/>
      <c r="D63" s="52"/>
      <c r="E63" s="52"/>
      <c r="F63" s="53">
        <v>6</v>
      </c>
      <c r="G63" s="153">
        <v>1</v>
      </c>
      <c r="H63" s="244">
        <v>30</v>
      </c>
      <c r="I63" s="243">
        <v>4</v>
      </c>
      <c r="J63" s="52"/>
      <c r="K63" s="51"/>
      <c r="L63" s="106" t="s">
        <v>134</v>
      </c>
      <c r="M63" s="113">
        <f>H63-I63</f>
        <v>26</v>
      </c>
      <c r="N63" s="88"/>
      <c r="O63" s="1790"/>
      <c r="P63" s="1791"/>
      <c r="Q63" s="88"/>
      <c r="R63" s="1790"/>
      <c r="S63" s="1791"/>
      <c r="T63" s="88"/>
      <c r="U63" s="1790" t="s">
        <v>134</v>
      </c>
      <c r="V63" s="1791"/>
      <c r="W63" s="111"/>
      <c r="X63" s="1677"/>
      <c r="Y63" s="1678"/>
      <c r="Z63" s="110"/>
      <c r="AA63" s="110"/>
      <c r="AB63" s="110"/>
      <c r="AE63" s="257"/>
      <c r="AF63" s="42">
        <v>3</v>
      </c>
      <c r="AK63" s="511"/>
    </row>
    <row r="64" spans="1:37" s="42" customFormat="1" ht="15.75" hidden="1">
      <c r="A64" s="177" t="s">
        <v>222</v>
      </c>
      <c r="B64" s="50" t="s">
        <v>44</v>
      </c>
      <c r="C64" s="51">
        <v>5</v>
      </c>
      <c r="D64" s="52"/>
      <c r="E64" s="52"/>
      <c r="F64" s="110"/>
      <c r="G64" s="355">
        <v>5</v>
      </c>
      <c r="H64" s="244">
        <f t="shared" si="5"/>
        <v>150</v>
      </c>
      <c r="I64" s="107">
        <v>14</v>
      </c>
      <c r="J64" s="417" t="s">
        <v>135</v>
      </c>
      <c r="K64" s="417"/>
      <c r="L64" s="417" t="s">
        <v>237</v>
      </c>
      <c r="M64" s="54">
        <f>H64-I64</f>
        <v>136</v>
      </c>
      <c r="N64" s="88"/>
      <c r="O64" s="1790"/>
      <c r="P64" s="1791"/>
      <c r="Q64" s="88"/>
      <c r="R64" s="1790"/>
      <c r="S64" s="1791"/>
      <c r="T64" s="52" t="s">
        <v>286</v>
      </c>
      <c r="U64" s="1790"/>
      <c r="V64" s="1791"/>
      <c r="W64" s="111"/>
      <c r="X64" s="1677"/>
      <c r="Y64" s="1678"/>
      <c r="Z64" s="110"/>
      <c r="AA64" s="110"/>
      <c r="AB64" s="110"/>
      <c r="AE64" s="257"/>
      <c r="AF64" s="42">
        <v>3</v>
      </c>
      <c r="AK64" s="511"/>
    </row>
    <row r="65" spans="1:37" s="42" customFormat="1" ht="15.75" hidden="1">
      <c r="A65" s="177" t="s">
        <v>190</v>
      </c>
      <c r="B65" s="50" t="s">
        <v>72</v>
      </c>
      <c r="C65" s="51">
        <v>6</v>
      </c>
      <c r="D65" s="51"/>
      <c r="E65" s="51"/>
      <c r="F65" s="53"/>
      <c r="G65" s="355">
        <v>3</v>
      </c>
      <c r="H65" s="242">
        <v>90</v>
      </c>
      <c r="I65" s="243">
        <v>8</v>
      </c>
      <c r="J65" s="52" t="s">
        <v>135</v>
      </c>
      <c r="K65" s="51"/>
      <c r="L65" s="52"/>
      <c r="M65" s="54">
        <f>H65-I65</f>
        <v>82</v>
      </c>
      <c r="N65" s="88"/>
      <c r="O65" s="1790"/>
      <c r="P65" s="1791"/>
      <c r="Q65" s="88"/>
      <c r="R65" s="1790"/>
      <c r="S65" s="1791"/>
      <c r="T65" s="88"/>
      <c r="U65" s="1852" t="s">
        <v>135</v>
      </c>
      <c r="V65" s="1853"/>
      <c r="W65" s="108"/>
      <c r="X65" s="1677"/>
      <c r="Y65" s="1678"/>
      <c r="Z65" s="109"/>
      <c r="AA65" s="109"/>
      <c r="AB65" s="109"/>
      <c r="AE65" s="257"/>
      <c r="AF65" s="42">
        <v>3</v>
      </c>
      <c r="AK65" s="511"/>
    </row>
    <row r="66" spans="1:37" s="42" customFormat="1" ht="15.75" hidden="1">
      <c r="A66" s="177" t="s">
        <v>191</v>
      </c>
      <c r="B66" s="50" t="s">
        <v>74</v>
      </c>
      <c r="C66" s="117">
        <v>4</v>
      </c>
      <c r="D66" s="52"/>
      <c r="E66" s="52"/>
      <c r="F66" s="53"/>
      <c r="G66" s="154">
        <v>4</v>
      </c>
      <c r="H66" s="242">
        <v>90</v>
      </c>
      <c r="I66" s="107">
        <v>8</v>
      </c>
      <c r="J66" s="52" t="s">
        <v>135</v>
      </c>
      <c r="K66" s="51"/>
      <c r="L66" s="52"/>
      <c r="M66" s="54">
        <f>H66-I66</f>
        <v>82</v>
      </c>
      <c r="N66" s="88"/>
      <c r="O66" s="1790"/>
      <c r="P66" s="1791"/>
      <c r="Q66" s="88"/>
      <c r="R66" s="1852" t="s">
        <v>135</v>
      </c>
      <c r="S66" s="1853"/>
      <c r="T66" s="88"/>
      <c r="U66" s="1790"/>
      <c r="V66" s="1791"/>
      <c r="W66" s="108"/>
      <c r="X66" s="1677"/>
      <c r="Y66" s="1678"/>
      <c r="Z66" s="109"/>
      <c r="AA66" s="109"/>
      <c r="AB66" s="109"/>
      <c r="AE66" s="257"/>
      <c r="AF66" s="42">
        <v>2</v>
      </c>
      <c r="AK66" s="511"/>
    </row>
    <row r="67" spans="1:37" s="42" customFormat="1" ht="30.75" hidden="1">
      <c r="A67" s="162" t="s">
        <v>192</v>
      </c>
      <c r="B67" s="320" t="s">
        <v>89</v>
      </c>
      <c r="C67" s="321">
        <v>9</v>
      </c>
      <c r="D67" s="322"/>
      <c r="E67" s="322"/>
      <c r="F67" s="323"/>
      <c r="G67" s="324">
        <f>H67/30</f>
        <v>3</v>
      </c>
      <c r="H67" s="325">
        <v>90</v>
      </c>
      <c r="I67" s="326">
        <v>8</v>
      </c>
      <c r="J67" s="401" t="s">
        <v>135</v>
      </c>
      <c r="K67" s="321"/>
      <c r="L67" s="322"/>
      <c r="M67" s="165">
        <f>H67-I67</f>
        <v>82</v>
      </c>
      <c r="N67" s="162"/>
      <c r="O67" s="1790"/>
      <c r="P67" s="1791"/>
      <c r="Q67" s="162"/>
      <c r="R67" s="1860"/>
      <c r="S67" s="1861"/>
      <c r="T67" s="162"/>
      <c r="U67" s="1860"/>
      <c r="V67" s="1861"/>
      <c r="W67" s="327"/>
      <c r="X67" s="1677"/>
      <c r="Y67" s="1678"/>
      <c r="Z67" s="327" t="s">
        <v>135</v>
      </c>
      <c r="AA67" s="328"/>
      <c r="AB67" s="320"/>
      <c r="AE67" s="257"/>
      <c r="AF67" s="42">
        <v>5</v>
      </c>
      <c r="AK67" s="511"/>
    </row>
    <row r="68" spans="1:37" s="42" customFormat="1" ht="15" hidden="1">
      <c r="A68" s="329"/>
      <c r="B68" s="329" t="s">
        <v>168</v>
      </c>
      <c r="C68" s="330"/>
      <c r="D68" s="330"/>
      <c r="E68" s="330"/>
      <c r="F68" s="330"/>
      <c r="G68" s="331">
        <f>G54+G55+G58+G59+G60+G64+G65+G66+G53+G67+G63</f>
        <v>55</v>
      </c>
      <c r="H68" s="331">
        <f>H54+H55+H58+H59+H60+H64+H65+H66+H53+H67+H63</f>
        <v>1650</v>
      </c>
      <c r="I68" s="331">
        <f>SUM(I53:I67)</f>
        <v>138</v>
      </c>
      <c r="J68" s="329">
        <v>90</v>
      </c>
      <c r="K68" s="330"/>
      <c r="L68" s="329">
        <v>48</v>
      </c>
      <c r="M68" s="331">
        <f>SUM(M53:M67)</f>
        <v>1512</v>
      </c>
      <c r="N68" s="330"/>
      <c r="O68" s="1790"/>
      <c r="P68" s="1791"/>
      <c r="Q68" s="437" t="s">
        <v>286</v>
      </c>
      <c r="R68" s="1856" t="s">
        <v>290</v>
      </c>
      <c r="S68" s="1857"/>
      <c r="T68" s="437" t="s">
        <v>290</v>
      </c>
      <c r="U68" s="1856" t="s">
        <v>291</v>
      </c>
      <c r="V68" s="1857"/>
      <c r="W68" s="437" t="s">
        <v>289</v>
      </c>
      <c r="X68" s="1858"/>
      <c r="Y68" s="1859"/>
      <c r="Z68" s="438" t="s">
        <v>135</v>
      </c>
      <c r="AA68" s="332"/>
      <c r="AB68" s="330"/>
      <c r="AE68" s="257"/>
      <c r="AK68" s="511"/>
    </row>
    <row r="69" spans="1:37" s="42" customFormat="1" ht="15" hidden="1">
      <c r="A69" s="351"/>
      <c r="B69" s="352"/>
      <c r="C69" s="352"/>
      <c r="D69" s="352"/>
      <c r="E69" s="352"/>
      <c r="F69" s="352"/>
      <c r="G69" s="333"/>
      <c r="H69" s="333"/>
      <c r="I69" s="333"/>
      <c r="J69" s="352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52"/>
      <c r="W69" s="352"/>
      <c r="X69" s="352"/>
      <c r="Y69" s="352"/>
      <c r="Z69" s="352"/>
      <c r="AA69" s="352"/>
      <c r="AB69" s="334"/>
      <c r="AE69" s="257"/>
      <c r="AK69" s="511"/>
    </row>
    <row r="70" spans="1:37" s="42" customFormat="1" ht="15" hidden="1">
      <c r="A70" s="351"/>
      <c r="B70" s="335"/>
      <c r="C70" s="336"/>
      <c r="D70" s="336"/>
      <c r="E70" s="336"/>
      <c r="F70" s="336"/>
      <c r="G70" s="337"/>
      <c r="H70" s="337"/>
      <c r="I70" s="337"/>
      <c r="J70" s="338"/>
      <c r="K70" s="339"/>
      <c r="L70" s="340"/>
      <c r="M70" s="338"/>
      <c r="N70" s="341"/>
      <c r="O70" s="341"/>
      <c r="P70" s="341"/>
      <c r="Q70" s="341"/>
      <c r="R70" s="341"/>
      <c r="S70" s="341"/>
      <c r="T70" s="342"/>
      <c r="U70" s="342"/>
      <c r="V70" s="342"/>
      <c r="W70" s="342"/>
      <c r="X70" s="342"/>
      <c r="Y70" s="342"/>
      <c r="Z70" s="342"/>
      <c r="AA70" s="342"/>
      <c r="AB70" s="343"/>
      <c r="AE70" s="257"/>
      <c r="AK70" s="511"/>
    </row>
    <row r="71" spans="1:37" s="42" customFormat="1" ht="15" hidden="1">
      <c r="A71" s="1683" t="s">
        <v>194</v>
      </c>
      <c r="B71" s="1862"/>
      <c r="C71" s="1862"/>
      <c r="D71" s="1862"/>
      <c r="E71" s="1862"/>
      <c r="F71" s="1862"/>
      <c r="G71" s="1862"/>
      <c r="H71" s="1862"/>
      <c r="I71" s="1862"/>
      <c r="J71" s="1862"/>
      <c r="K71" s="1862"/>
      <c r="L71" s="1862"/>
      <c r="M71" s="1862"/>
      <c r="N71" s="1862"/>
      <c r="O71" s="1862"/>
      <c r="P71" s="1862"/>
      <c r="Q71" s="1862"/>
      <c r="R71" s="1862"/>
      <c r="S71" s="1862"/>
      <c r="T71" s="1862"/>
      <c r="U71" s="1862"/>
      <c r="V71" s="1862"/>
      <c r="W71" s="1862"/>
      <c r="X71" s="1862"/>
      <c r="Y71" s="1862"/>
      <c r="Z71" s="1862"/>
      <c r="AA71" s="1862"/>
      <c r="AB71" s="1863"/>
      <c r="AE71" s="257"/>
      <c r="AK71" s="511"/>
    </row>
    <row r="72" spans="1:37" s="42" customFormat="1" ht="15" hidden="1">
      <c r="A72" s="1668" t="s">
        <v>195</v>
      </c>
      <c r="B72" s="1864"/>
      <c r="C72" s="1864"/>
      <c r="D72" s="1864"/>
      <c r="E72" s="1864"/>
      <c r="F72" s="1864"/>
      <c r="G72" s="1864"/>
      <c r="H72" s="1864"/>
      <c r="I72" s="1864"/>
      <c r="J72" s="1864"/>
      <c r="K72" s="1864"/>
      <c r="L72" s="1864"/>
      <c r="M72" s="1864"/>
      <c r="N72" s="1864"/>
      <c r="O72" s="1864"/>
      <c r="P72" s="1864"/>
      <c r="Q72" s="1864"/>
      <c r="R72" s="1864"/>
      <c r="S72" s="1864"/>
      <c r="T72" s="1864"/>
      <c r="U72" s="1864"/>
      <c r="V72" s="1864"/>
      <c r="W72" s="1864"/>
      <c r="X72" s="1864"/>
      <c r="Y72" s="1864"/>
      <c r="Z72" s="1864"/>
      <c r="AA72" s="1864"/>
      <c r="AB72" s="1865"/>
      <c r="AE72" s="257"/>
      <c r="AK72" s="511"/>
    </row>
    <row r="73" spans="1:37" s="42" customFormat="1" ht="15" hidden="1">
      <c r="A73" s="1683" t="s">
        <v>223</v>
      </c>
      <c r="B73" s="1864"/>
      <c r="C73" s="1864"/>
      <c r="D73" s="1864"/>
      <c r="E73" s="1864"/>
      <c r="F73" s="1864"/>
      <c r="G73" s="1864"/>
      <c r="H73" s="1864"/>
      <c r="I73" s="1864"/>
      <c r="J73" s="1864"/>
      <c r="K73" s="1864"/>
      <c r="L73" s="1864"/>
      <c r="M73" s="1864"/>
      <c r="N73" s="1864"/>
      <c r="O73" s="1864"/>
      <c r="P73" s="1864"/>
      <c r="Q73" s="1864"/>
      <c r="R73" s="1864"/>
      <c r="S73" s="1864"/>
      <c r="T73" s="1864"/>
      <c r="U73" s="1864"/>
      <c r="V73" s="1864"/>
      <c r="W73" s="1864"/>
      <c r="X73" s="1864"/>
      <c r="Y73" s="1864"/>
      <c r="Z73" s="1864"/>
      <c r="AA73" s="1864"/>
      <c r="AB73" s="1865"/>
      <c r="AE73" s="257"/>
      <c r="AK73" s="511"/>
    </row>
    <row r="74" spans="1:37" s="42" customFormat="1" ht="30.75" hidden="1">
      <c r="A74" s="210" t="s">
        <v>196</v>
      </c>
      <c r="B74" s="344" t="s">
        <v>56</v>
      </c>
      <c r="C74" s="203"/>
      <c r="D74" s="203">
        <v>10</v>
      </c>
      <c r="E74" s="203"/>
      <c r="F74" s="204"/>
      <c r="G74" s="439">
        <v>5</v>
      </c>
      <c r="H74" s="203">
        <f>G74*30</f>
        <v>150</v>
      </c>
      <c r="I74" s="206">
        <v>12</v>
      </c>
      <c r="J74" s="207">
        <v>12</v>
      </c>
      <c r="K74" s="203"/>
      <c r="L74" s="207">
        <v>0</v>
      </c>
      <c r="M74" s="208">
        <f>H74-I74</f>
        <v>138</v>
      </c>
      <c r="N74" s="209"/>
      <c r="O74" s="1657"/>
      <c r="P74" s="1658"/>
      <c r="Q74" s="209"/>
      <c r="R74" s="1657"/>
      <c r="S74" s="1658"/>
      <c r="T74" s="209"/>
      <c r="U74" s="1657"/>
      <c r="V74" s="1658"/>
      <c r="W74" s="210"/>
      <c r="X74" s="1688"/>
      <c r="Y74" s="1689"/>
      <c r="Z74" s="211"/>
      <c r="AA74" s="210" t="s">
        <v>282</v>
      </c>
      <c r="AB74" s="212"/>
      <c r="AE74" s="257"/>
      <c r="AF74" s="42">
        <v>5</v>
      </c>
      <c r="AI74" s="38" t="s">
        <v>299</v>
      </c>
      <c r="AJ74" s="466">
        <f>SUMIF(AF$74:AF$87,AF3,G$74:G$87)</f>
        <v>0</v>
      </c>
      <c r="AK74" s="511"/>
    </row>
    <row r="75" spans="1:37" s="42" customFormat="1" ht="30.75" hidden="1">
      <c r="A75" s="210" t="s">
        <v>197</v>
      </c>
      <c r="B75" s="344" t="s">
        <v>248</v>
      </c>
      <c r="C75" s="253">
        <v>8</v>
      </c>
      <c r="D75" s="203"/>
      <c r="E75" s="203"/>
      <c r="F75" s="204"/>
      <c r="G75" s="205">
        <v>7</v>
      </c>
      <c r="H75" s="203">
        <v>210</v>
      </c>
      <c r="I75" s="440">
        <v>14</v>
      </c>
      <c r="J75" s="400" t="s">
        <v>292</v>
      </c>
      <c r="K75" s="441">
        <v>0</v>
      </c>
      <c r="L75" s="401">
        <v>2</v>
      </c>
      <c r="M75" s="208">
        <f>H75-I75</f>
        <v>196</v>
      </c>
      <c r="N75" s="209"/>
      <c r="O75" s="1657"/>
      <c r="P75" s="1658"/>
      <c r="Q75" s="209"/>
      <c r="R75" s="1657"/>
      <c r="S75" s="1658"/>
      <c r="T75" s="209"/>
      <c r="U75" s="1657"/>
      <c r="V75" s="1658"/>
      <c r="W75" s="210"/>
      <c r="X75" s="1866" t="s">
        <v>286</v>
      </c>
      <c r="Y75" s="1867"/>
      <c r="Z75" s="345"/>
      <c r="AA75" s="211"/>
      <c r="AB75" s="214"/>
      <c r="AE75" s="257"/>
      <c r="AF75" s="42">
        <v>4</v>
      </c>
      <c r="AI75" s="38" t="s">
        <v>300</v>
      </c>
      <c r="AJ75" s="466">
        <f>SUMIF(AF$74:AF$87,AF4,G$74:G$87)</f>
        <v>0</v>
      </c>
      <c r="AK75" s="511"/>
    </row>
    <row r="76" spans="1:37" s="42" customFormat="1" ht="15.75" hidden="1">
      <c r="A76" s="210" t="s">
        <v>203</v>
      </c>
      <c r="B76" s="346" t="s">
        <v>198</v>
      </c>
      <c r="C76" s="253"/>
      <c r="D76" s="203"/>
      <c r="E76" s="203"/>
      <c r="F76" s="204"/>
      <c r="G76" s="360">
        <f>G77+G78+G79+G80</f>
        <v>15.5</v>
      </c>
      <c r="H76" s="206">
        <f aca="true" t="shared" si="6" ref="H76:H86">G76*30</f>
        <v>465</v>
      </c>
      <c r="I76" s="206"/>
      <c r="J76" s="207"/>
      <c r="K76" s="203"/>
      <c r="L76" s="207"/>
      <c r="M76" s="208"/>
      <c r="N76" s="209"/>
      <c r="O76" s="1657"/>
      <c r="P76" s="1658"/>
      <c r="Q76" s="209"/>
      <c r="R76" s="1657"/>
      <c r="S76" s="1658"/>
      <c r="T76" s="209"/>
      <c r="U76" s="1657"/>
      <c r="V76" s="1658"/>
      <c r="W76" s="210"/>
      <c r="X76" s="1688"/>
      <c r="Y76" s="1689"/>
      <c r="Z76" s="211"/>
      <c r="AA76" s="210"/>
      <c r="AB76" s="212"/>
      <c r="AE76" s="257"/>
      <c r="AI76" s="38" t="s">
        <v>301</v>
      </c>
      <c r="AJ76" s="466">
        <f>SUMIF(AF$74:AF$87,AF5,G$74:G$87)</f>
        <v>0</v>
      </c>
      <c r="AK76" s="511"/>
    </row>
    <row r="77" spans="1:37" s="42" customFormat="1" ht="15.75" hidden="1">
      <c r="A77" s="201" t="s">
        <v>204</v>
      </c>
      <c r="B77" s="268" t="s">
        <v>249</v>
      </c>
      <c r="C77" s="417">
        <v>7</v>
      </c>
      <c r="D77" s="51"/>
      <c r="E77" s="51"/>
      <c r="F77" s="53"/>
      <c r="G77" s="361">
        <v>4.5</v>
      </c>
      <c r="H77" s="206">
        <f t="shared" si="6"/>
        <v>135</v>
      </c>
      <c r="I77" s="107">
        <v>12</v>
      </c>
      <c r="J77" s="418" t="s">
        <v>282</v>
      </c>
      <c r="K77" s="51"/>
      <c r="L77" s="52" t="s">
        <v>228</v>
      </c>
      <c r="M77" s="54">
        <f>H77-I77</f>
        <v>123</v>
      </c>
      <c r="N77" s="88"/>
      <c r="O77" s="1657"/>
      <c r="P77" s="1658"/>
      <c r="Q77" s="88"/>
      <c r="R77" s="1657"/>
      <c r="S77" s="1658"/>
      <c r="T77" s="52"/>
      <c r="U77" s="1657"/>
      <c r="V77" s="1658"/>
      <c r="W77" s="52" t="s">
        <v>282</v>
      </c>
      <c r="X77" s="1688"/>
      <c r="Y77" s="1689"/>
      <c r="Z77" s="182"/>
      <c r="AA77" s="182"/>
      <c r="AB77" s="277"/>
      <c r="AE77" s="257"/>
      <c r="AF77" s="42">
        <v>4</v>
      </c>
      <c r="AI77" s="38" t="s">
        <v>302</v>
      </c>
      <c r="AJ77" s="466">
        <f>SUMIF(AF$74:AF$87,AF6,G$74:G$87)</f>
        <v>35.5</v>
      </c>
      <c r="AK77" s="511"/>
    </row>
    <row r="78" spans="1:37" s="42" customFormat="1" ht="30.75" hidden="1">
      <c r="A78" s="201" t="s">
        <v>205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206">
        <f t="shared" si="6"/>
        <v>150</v>
      </c>
      <c r="I78" s="254">
        <v>18</v>
      </c>
      <c r="J78" s="215" t="s">
        <v>282</v>
      </c>
      <c r="K78" s="203" t="s">
        <v>68</v>
      </c>
      <c r="L78" s="207"/>
      <c r="M78" s="208">
        <f>H78-I78</f>
        <v>132</v>
      </c>
      <c r="N78" s="209"/>
      <c r="O78" s="1657"/>
      <c r="P78" s="1658"/>
      <c r="Q78" s="209"/>
      <c r="R78" s="1657"/>
      <c r="S78" s="1658"/>
      <c r="T78" s="209"/>
      <c r="U78" s="1657"/>
      <c r="V78" s="1658"/>
      <c r="W78" s="210"/>
      <c r="X78" s="1688"/>
      <c r="Y78" s="1689"/>
      <c r="Z78" s="442" t="s">
        <v>83</v>
      </c>
      <c r="AA78" s="216"/>
      <c r="AB78" s="214"/>
      <c r="AE78" s="257"/>
      <c r="AF78" s="42">
        <v>5</v>
      </c>
      <c r="AI78" s="38" t="s">
        <v>303</v>
      </c>
      <c r="AJ78" s="466">
        <f>SUMIF(AF$74:AF$87,AF7,G$74:G$87)+G90+G92+G93</f>
        <v>29</v>
      </c>
      <c r="AK78" s="511"/>
    </row>
    <row r="79" spans="1:37" s="42" customFormat="1" ht="53.25" customHeight="1" hidden="1">
      <c r="A79" s="201" t="s">
        <v>206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206">
        <f t="shared" si="6"/>
        <v>30</v>
      </c>
      <c r="I79" s="206">
        <v>4</v>
      </c>
      <c r="J79" s="207"/>
      <c r="K79" s="203"/>
      <c r="L79" s="207" t="s">
        <v>229</v>
      </c>
      <c r="M79" s="208">
        <f>H79-I79</f>
        <v>26</v>
      </c>
      <c r="N79" s="209"/>
      <c r="O79" s="1657"/>
      <c r="P79" s="1658"/>
      <c r="Q79" s="209"/>
      <c r="R79" s="1657"/>
      <c r="S79" s="1658"/>
      <c r="T79" s="209"/>
      <c r="U79" s="1657"/>
      <c r="V79" s="1658"/>
      <c r="W79" s="210"/>
      <c r="X79" s="1688"/>
      <c r="Y79" s="1689"/>
      <c r="Z79" s="211"/>
      <c r="AA79" s="210" t="s">
        <v>134</v>
      </c>
      <c r="AB79" s="212"/>
      <c r="AE79" s="257"/>
      <c r="AF79" s="42">
        <v>5</v>
      </c>
      <c r="AJ79" s="467">
        <f>SUM(AJ74:AJ78)</f>
        <v>64.5</v>
      </c>
      <c r="AK79" s="511"/>
    </row>
    <row r="80" spans="1:37" s="42" customFormat="1" ht="30.75" hidden="1">
      <c r="A80" s="201" t="s">
        <v>207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206">
        <f t="shared" si="6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1657"/>
      <c r="P80" s="1658"/>
      <c r="Q80" s="209"/>
      <c r="R80" s="1657"/>
      <c r="S80" s="1658"/>
      <c r="T80" s="209"/>
      <c r="U80" s="1657"/>
      <c r="V80" s="1658"/>
      <c r="W80" s="210"/>
      <c r="X80" s="1688"/>
      <c r="Y80" s="1689"/>
      <c r="Z80" s="211"/>
      <c r="AA80" s="443" t="s">
        <v>83</v>
      </c>
      <c r="AB80" s="212"/>
      <c r="AE80" s="257"/>
      <c r="AF80" s="42">
        <v>5</v>
      </c>
      <c r="AK80" s="511"/>
    </row>
    <row r="81" spans="1:37" s="42" customFormat="1" ht="30.75" hidden="1">
      <c r="A81" s="201" t="s">
        <v>208</v>
      </c>
      <c r="B81" s="263" t="s">
        <v>199</v>
      </c>
      <c r="C81" s="253"/>
      <c r="D81" s="203"/>
      <c r="E81" s="203"/>
      <c r="F81" s="204"/>
      <c r="G81" s="360">
        <f>G82+G83</f>
        <v>12</v>
      </c>
      <c r="H81" s="203">
        <f t="shared" si="6"/>
        <v>360</v>
      </c>
      <c r="I81" s="206"/>
      <c r="J81" s="207"/>
      <c r="K81" s="203"/>
      <c r="L81" s="207"/>
      <c r="M81" s="208"/>
      <c r="N81" s="209"/>
      <c r="O81" s="1657"/>
      <c r="P81" s="1658"/>
      <c r="Q81" s="209"/>
      <c r="R81" s="1657"/>
      <c r="S81" s="1658"/>
      <c r="T81" s="209"/>
      <c r="U81" s="1657"/>
      <c r="V81" s="1658"/>
      <c r="W81" s="210"/>
      <c r="X81" s="1688"/>
      <c r="Y81" s="1689"/>
      <c r="Z81" s="211"/>
      <c r="AA81" s="210"/>
      <c r="AB81" s="212"/>
      <c r="AE81" s="257"/>
      <c r="AK81" s="511"/>
    </row>
    <row r="82" spans="1:37" s="42" customFormat="1" ht="15.75" hidden="1">
      <c r="A82" s="201" t="s">
        <v>209</v>
      </c>
      <c r="B82" s="270" t="s">
        <v>51</v>
      </c>
      <c r="C82" s="203">
        <v>7</v>
      </c>
      <c r="D82" s="203"/>
      <c r="E82" s="203"/>
      <c r="F82" s="217"/>
      <c r="G82" s="360">
        <v>6</v>
      </c>
      <c r="H82" s="203">
        <f t="shared" si="6"/>
        <v>180</v>
      </c>
      <c r="I82" s="440">
        <v>14</v>
      </c>
      <c r="J82" s="444" t="s">
        <v>282</v>
      </c>
      <c r="K82" s="441"/>
      <c r="L82" s="401" t="s">
        <v>227</v>
      </c>
      <c r="M82" s="445">
        <f>H82-I82</f>
        <v>166</v>
      </c>
      <c r="N82" s="209"/>
      <c r="O82" s="1657"/>
      <c r="P82" s="1658"/>
      <c r="Q82" s="209"/>
      <c r="R82" s="1657"/>
      <c r="S82" s="1658"/>
      <c r="T82" s="209"/>
      <c r="U82" s="1657"/>
      <c r="V82" s="1658"/>
      <c r="W82" s="209" t="s">
        <v>286</v>
      </c>
      <c r="X82" s="1688"/>
      <c r="Y82" s="1689"/>
      <c r="Z82" s="211"/>
      <c r="AA82" s="211"/>
      <c r="AB82" s="214"/>
      <c r="AE82" s="257"/>
      <c r="AF82" s="42">
        <v>4</v>
      </c>
      <c r="AK82" s="511"/>
    </row>
    <row r="83" spans="1:37" s="42" customFormat="1" ht="30.75" hidden="1">
      <c r="A83" s="201" t="s">
        <v>210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6"/>
        <v>180</v>
      </c>
      <c r="I83" s="446">
        <v>14</v>
      </c>
      <c r="J83" s="389" t="s">
        <v>282</v>
      </c>
      <c r="K83" s="391"/>
      <c r="L83" s="389" t="s">
        <v>227</v>
      </c>
      <c r="M83" s="445">
        <f>H83-I83</f>
        <v>166</v>
      </c>
      <c r="N83" s="209"/>
      <c r="O83" s="1657"/>
      <c r="P83" s="1658"/>
      <c r="Q83" s="209"/>
      <c r="R83" s="1657"/>
      <c r="S83" s="1658"/>
      <c r="T83" s="209"/>
      <c r="U83" s="1657"/>
      <c r="V83" s="1658"/>
      <c r="W83" s="210"/>
      <c r="X83" s="1688" t="s">
        <v>286</v>
      </c>
      <c r="Y83" s="1689"/>
      <c r="Z83" s="211"/>
      <c r="AA83" s="211"/>
      <c r="AB83" s="214"/>
      <c r="AE83" s="257"/>
      <c r="AF83" s="42">
        <v>4</v>
      </c>
      <c r="AK83" s="511"/>
    </row>
    <row r="84" spans="1:37" s="42" customFormat="1" ht="32.25" customHeight="1" hidden="1">
      <c r="A84" s="201" t="s">
        <v>211</v>
      </c>
      <c r="B84" s="263" t="s">
        <v>200</v>
      </c>
      <c r="C84" s="253"/>
      <c r="D84" s="203"/>
      <c r="E84" s="203"/>
      <c r="F84" s="204"/>
      <c r="G84" s="360">
        <f>G85+G86</f>
        <v>12</v>
      </c>
      <c r="H84" s="203">
        <f t="shared" si="6"/>
        <v>360</v>
      </c>
      <c r="I84" s="206"/>
      <c r="J84" s="207"/>
      <c r="K84" s="203"/>
      <c r="L84" s="207"/>
      <c r="M84" s="208"/>
      <c r="N84" s="209"/>
      <c r="O84" s="1657"/>
      <c r="P84" s="1658"/>
      <c r="Q84" s="209"/>
      <c r="R84" s="1657"/>
      <c r="S84" s="1658"/>
      <c r="T84" s="209"/>
      <c r="U84" s="1657"/>
      <c r="V84" s="1658"/>
      <c r="W84" s="210"/>
      <c r="X84" s="1688"/>
      <c r="Y84" s="1689"/>
      <c r="Z84" s="211"/>
      <c r="AA84" s="210"/>
      <c r="AB84" s="212"/>
      <c r="AE84" s="257"/>
      <c r="AK84" s="511"/>
    </row>
    <row r="85" spans="1:37" s="42" customFormat="1" ht="15.75" hidden="1">
      <c r="A85" s="201" t="s">
        <v>212</v>
      </c>
      <c r="B85" s="270" t="s">
        <v>73</v>
      </c>
      <c r="C85" s="203">
        <v>8</v>
      </c>
      <c r="D85" s="203"/>
      <c r="E85" s="203"/>
      <c r="F85" s="204"/>
      <c r="G85" s="360">
        <v>6</v>
      </c>
      <c r="H85" s="203">
        <f t="shared" si="6"/>
        <v>180</v>
      </c>
      <c r="I85" s="446">
        <v>12</v>
      </c>
      <c r="J85" s="389" t="s">
        <v>135</v>
      </c>
      <c r="K85" s="391"/>
      <c r="L85" s="389" t="s">
        <v>134</v>
      </c>
      <c r="M85" s="208">
        <f>H85-I85</f>
        <v>168</v>
      </c>
      <c r="N85" s="209"/>
      <c r="O85" s="1657"/>
      <c r="P85" s="1658"/>
      <c r="Q85" s="209"/>
      <c r="R85" s="1657"/>
      <c r="S85" s="1658"/>
      <c r="T85" s="209"/>
      <c r="U85" s="1657"/>
      <c r="V85" s="1658"/>
      <c r="W85" s="210"/>
      <c r="X85" s="1688" t="s">
        <v>282</v>
      </c>
      <c r="Y85" s="1689"/>
      <c r="Z85" s="211"/>
      <c r="AA85" s="211"/>
      <c r="AB85" s="214"/>
      <c r="AE85" s="257"/>
      <c r="AF85" s="42">
        <v>4</v>
      </c>
      <c r="AK85" s="511"/>
    </row>
    <row r="86" spans="1:37" s="42" customFormat="1" ht="15.75" hidden="1">
      <c r="A86" s="201" t="s">
        <v>213</v>
      </c>
      <c r="B86" s="270" t="s">
        <v>55</v>
      </c>
      <c r="C86" s="203"/>
      <c r="D86" s="203">
        <v>9</v>
      </c>
      <c r="E86" s="203"/>
      <c r="F86" s="204"/>
      <c r="G86" s="360">
        <v>6</v>
      </c>
      <c r="H86" s="203">
        <f t="shared" si="6"/>
        <v>180</v>
      </c>
      <c r="I86" s="206">
        <v>12</v>
      </c>
      <c r="J86" s="213" t="s">
        <v>135</v>
      </c>
      <c r="K86" s="203"/>
      <c r="L86" s="213" t="s">
        <v>134</v>
      </c>
      <c r="M86" s="208">
        <f>H86-I86</f>
        <v>168</v>
      </c>
      <c r="N86" s="209"/>
      <c r="O86" s="1657"/>
      <c r="P86" s="1658"/>
      <c r="Q86" s="209"/>
      <c r="R86" s="1657"/>
      <c r="S86" s="1658"/>
      <c r="T86" s="209"/>
      <c r="U86" s="1657"/>
      <c r="V86" s="1658"/>
      <c r="W86" s="210"/>
      <c r="X86" s="1688"/>
      <c r="Y86" s="1689"/>
      <c r="Z86" s="201" t="s">
        <v>282</v>
      </c>
      <c r="AA86" s="210"/>
      <c r="AB86" s="212"/>
      <c r="AE86" s="257"/>
      <c r="AF86" s="42">
        <v>4</v>
      </c>
      <c r="AK86" s="511"/>
    </row>
    <row r="87" spans="1:37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1657"/>
      <c r="P87" s="1658"/>
      <c r="Q87" s="209"/>
      <c r="R87" s="1657"/>
      <c r="S87" s="1658"/>
      <c r="T87" s="209"/>
      <c r="U87" s="1657"/>
      <c r="V87" s="1658"/>
      <c r="W87" s="210"/>
      <c r="X87" s="1688"/>
      <c r="Y87" s="1689"/>
      <c r="Z87" s="201"/>
      <c r="AA87" s="210"/>
      <c r="AB87" s="212"/>
      <c r="AE87" s="257"/>
      <c r="AK87" s="511"/>
    </row>
    <row r="88" spans="1:37" s="42" customFormat="1" ht="15" hidden="1">
      <c r="A88" s="1683" t="s">
        <v>201</v>
      </c>
      <c r="B88" s="1868"/>
      <c r="C88" s="1669"/>
      <c r="D88" s="1669"/>
      <c r="E88" s="1669"/>
      <c r="F88" s="1669"/>
      <c r="G88" s="1669"/>
      <c r="H88" s="1669"/>
      <c r="I88" s="1669"/>
      <c r="J88" s="1669"/>
      <c r="K88" s="1669"/>
      <c r="L88" s="1669"/>
      <c r="M88" s="1669"/>
      <c r="N88" s="1669"/>
      <c r="O88" s="1669"/>
      <c r="P88" s="1669"/>
      <c r="Q88" s="1669"/>
      <c r="R88" s="1669"/>
      <c r="S88" s="1669"/>
      <c r="T88" s="1669"/>
      <c r="U88" s="1669"/>
      <c r="V88" s="1669"/>
      <c r="W88" s="1669"/>
      <c r="X88" s="1669"/>
      <c r="Y88" s="1669"/>
      <c r="Z88" s="1669"/>
      <c r="AA88" s="1669"/>
      <c r="AB88" s="1670"/>
      <c r="AE88" s="257"/>
      <c r="AK88" s="511"/>
    </row>
    <row r="89" spans="1:37" s="42" customFormat="1" ht="15.75" hidden="1">
      <c r="A89" s="201"/>
      <c r="B89" s="263"/>
      <c r="C89" s="253"/>
      <c r="D89" s="203"/>
      <c r="E89" s="203"/>
      <c r="F89" s="204"/>
      <c r="G89" s="360"/>
      <c r="H89" s="203"/>
      <c r="I89" s="206"/>
      <c r="J89" s="213"/>
      <c r="K89" s="203"/>
      <c r="L89" s="213"/>
      <c r="M89" s="208"/>
      <c r="N89" s="209"/>
      <c r="O89" s="1657"/>
      <c r="P89" s="1658"/>
      <c r="Q89" s="209"/>
      <c r="R89" s="1657"/>
      <c r="S89" s="1658"/>
      <c r="T89" s="209"/>
      <c r="U89" s="1657"/>
      <c r="V89" s="1658"/>
      <c r="W89" s="210"/>
      <c r="X89" s="1688"/>
      <c r="Y89" s="1689"/>
      <c r="Z89" s="201"/>
      <c r="AA89" s="210"/>
      <c r="AB89" s="212"/>
      <c r="AE89" s="257"/>
      <c r="AK89" s="511"/>
    </row>
    <row r="90" spans="1:37" s="42" customFormat="1" ht="15.75" hidden="1">
      <c r="A90" s="201" t="s">
        <v>214</v>
      </c>
      <c r="B90" s="447" t="s">
        <v>57</v>
      </c>
      <c r="C90" s="218"/>
      <c r="D90" s="218">
        <v>9</v>
      </c>
      <c r="E90" s="218"/>
      <c r="F90" s="219"/>
      <c r="G90" s="361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1657"/>
      <c r="P90" s="1658"/>
      <c r="Q90" s="220"/>
      <c r="R90" s="1657"/>
      <c r="S90" s="1658"/>
      <c r="T90" s="220"/>
      <c r="U90" s="1657"/>
      <c r="V90" s="1658"/>
      <c r="W90" s="201"/>
      <c r="X90" s="1688"/>
      <c r="Y90" s="1689"/>
      <c r="Z90" s="201" t="s">
        <v>135</v>
      </c>
      <c r="AA90" s="41"/>
      <c r="AB90" s="222"/>
      <c r="AE90" s="257"/>
      <c r="AK90" s="511"/>
    </row>
    <row r="91" spans="1:37" s="42" customFormat="1" ht="15.75" hidden="1">
      <c r="A91" s="201"/>
      <c r="B91" s="263"/>
      <c r="C91" s="253"/>
      <c r="D91" s="203"/>
      <c r="E91" s="203"/>
      <c r="F91" s="204"/>
      <c r="G91" s="360"/>
      <c r="H91" s="203"/>
      <c r="I91" s="206"/>
      <c r="J91" s="207"/>
      <c r="K91" s="203"/>
      <c r="L91" s="207"/>
      <c r="M91" s="208"/>
      <c r="N91" s="209"/>
      <c r="O91" s="1657"/>
      <c r="P91" s="1658"/>
      <c r="Q91" s="209"/>
      <c r="R91" s="1657"/>
      <c r="S91" s="1658"/>
      <c r="T91" s="209"/>
      <c r="U91" s="1657"/>
      <c r="V91" s="1658"/>
      <c r="W91" s="210"/>
      <c r="X91" s="1688"/>
      <c r="Y91" s="1689"/>
      <c r="Z91" s="211"/>
      <c r="AA91" s="210"/>
      <c r="AB91" s="212"/>
      <c r="AE91" s="257"/>
      <c r="AK91" s="511"/>
    </row>
    <row r="92" spans="1:256" s="41" customFormat="1" ht="30.75" hidden="1">
      <c r="A92" s="201" t="s">
        <v>215</v>
      </c>
      <c r="B92" s="448" t="s">
        <v>142</v>
      </c>
      <c r="C92" s="218"/>
      <c r="D92" s="218">
        <v>9</v>
      </c>
      <c r="E92" s="218"/>
      <c r="F92" s="219"/>
      <c r="G92" s="361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1657"/>
      <c r="P92" s="1658"/>
      <c r="Q92" s="215"/>
      <c r="R92" s="1657"/>
      <c r="S92" s="1658"/>
      <c r="T92" s="220"/>
      <c r="U92" s="1657"/>
      <c r="V92" s="1658"/>
      <c r="W92" s="201"/>
      <c r="X92" s="1688"/>
      <c r="Y92" s="1689"/>
      <c r="Z92" s="201" t="s">
        <v>135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511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216</v>
      </c>
      <c r="B93" s="271" t="s">
        <v>76</v>
      </c>
      <c r="C93" s="218"/>
      <c r="D93" s="218">
        <v>10</v>
      </c>
      <c r="E93" s="218"/>
      <c r="F93" s="219"/>
      <c r="G93" s="361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1657"/>
      <c r="P93" s="1658"/>
      <c r="Q93" s="220"/>
      <c r="R93" s="1657"/>
      <c r="S93" s="1658"/>
      <c r="T93" s="220"/>
      <c r="U93" s="1657"/>
      <c r="V93" s="1658"/>
      <c r="W93" s="201"/>
      <c r="X93" s="1688"/>
      <c r="Y93" s="1689"/>
      <c r="AA93" s="201" t="s">
        <v>282</v>
      </c>
      <c r="AB93" s="222"/>
      <c r="AC93" s="200"/>
      <c r="AE93" s="258"/>
      <c r="AF93" s="42"/>
      <c r="AG93" s="42"/>
      <c r="AH93" s="42"/>
      <c r="AI93" s="42"/>
      <c r="AJ93" s="42"/>
      <c r="AK93" s="511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" hidden="1">
      <c r="A94" s="1683" t="s">
        <v>224</v>
      </c>
      <c r="B94" s="1669"/>
      <c r="C94" s="1669"/>
      <c r="D94" s="1669"/>
      <c r="E94" s="1669"/>
      <c r="F94" s="1669"/>
      <c r="G94" s="1669"/>
      <c r="H94" s="1669"/>
      <c r="I94" s="1669"/>
      <c r="J94" s="1669"/>
      <c r="K94" s="1669"/>
      <c r="L94" s="1669"/>
      <c r="M94" s="1669"/>
      <c r="N94" s="1669"/>
      <c r="O94" s="1669"/>
      <c r="P94" s="1669"/>
      <c r="Q94" s="1669"/>
      <c r="R94" s="1669"/>
      <c r="S94" s="1669"/>
      <c r="T94" s="1669"/>
      <c r="U94" s="1669"/>
      <c r="V94" s="1669"/>
      <c r="W94" s="1669"/>
      <c r="X94" s="1669"/>
      <c r="Y94" s="1669"/>
      <c r="Z94" s="1669"/>
      <c r="AA94" s="1669"/>
      <c r="AB94" s="1670"/>
      <c r="AC94" s="200"/>
      <c r="AE94" s="258"/>
      <c r="AF94" s="42"/>
      <c r="AG94" s="42"/>
      <c r="AH94" s="42"/>
      <c r="AI94" s="42"/>
      <c r="AJ94" s="42"/>
      <c r="AK94" s="511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0.75" hidden="1">
      <c r="A95" s="201" t="s">
        <v>216</v>
      </c>
      <c r="B95" s="272" t="s">
        <v>202</v>
      </c>
      <c r="C95" s="264"/>
      <c r="D95" s="264">
        <v>9</v>
      </c>
      <c r="E95" s="264"/>
      <c r="F95" s="265"/>
      <c r="G95" s="362">
        <v>13</v>
      </c>
      <c r="H95" s="300">
        <f>G95*30</f>
        <v>390</v>
      </c>
      <c r="I95" s="300">
        <v>8</v>
      </c>
      <c r="J95" s="301">
        <v>8</v>
      </c>
      <c r="K95" s="300"/>
      <c r="L95" s="301"/>
      <c r="M95" s="208">
        <f>H95-I95</f>
        <v>382</v>
      </c>
      <c r="N95" s="302"/>
      <c r="O95" s="1657"/>
      <c r="P95" s="1658"/>
      <c r="Q95" s="302"/>
      <c r="R95" s="1657"/>
      <c r="S95" s="1658"/>
      <c r="T95" s="302"/>
      <c r="U95" s="1657"/>
      <c r="V95" s="1658"/>
      <c r="W95" s="303"/>
      <c r="X95" s="1688"/>
      <c r="Y95" s="1689"/>
      <c r="Z95" s="210" t="s">
        <v>135</v>
      </c>
      <c r="AA95" s="304"/>
      <c r="AB95" s="305"/>
      <c r="AC95" s="200"/>
      <c r="AE95" s="258"/>
      <c r="AF95" s="42"/>
      <c r="AG95" s="42"/>
      <c r="AH95" s="42"/>
      <c r="AI95" s="42"/>
      <c r="AJ95" s="42"/>
      <c r="AK95" s="511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6"/>
      <c r="H96" s="307"/>
      <c r="I96" s="307"/>
      <c r="J96" s="308"/>
      <c r="K96" s="307"/>
      <c r="L96" s="308"/>
      <c r="M96" s="309"/>
      <c r="N96" s="310"/>
      <c r="O96" s="1692"/>
      <c r="P96" s="1693"/>
      <c r="Q96" s="310"/>
      <c r="R96" s="1692"/>
      <c r="S96" s="1693"/>
      <c r="T96" s="310"/>
      <c r="U96" s="1692"/>
      <c r="V96" s="1693"/>
      <c r="W96" s="311"/>
      <c r="X96" s="1694"/>
      <c r="Y96" s="1695"/>
      <c r="Z96" s="312"/>
      <c r="AA96" s="311"/>
      <c r="AB96" s="313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511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5.75" hidden="1" thickBot="1">
      <c r="A97" s="1875" t="s">
        <v>169</v>
      </c>
      <c r="B97" s="1875"/>
      <c r="C97" s="227"/>
      <c r="D97" s="227"/>
      <c r="E97" s="227"/>
      <c r="F97" s="228"/>
      <c r="G97" s="314">
        <f>G74+G75+G76+G81+G84+G90+G92+G93</f>
        <v>64.5</v>
      </c>
      <c r="H97" s="314">
        <f>H74+H75+H76+H81+H84+H90+H92+H93</f>
        <v>1935</v>
      </c>
      <c r="I97" s="315">
        <f>I74+I75+I77+I78+I79+I80+I82+I83+I85+I86+I90+I92+I93</f>
        <v>158</v>
      </c>
      <c r="J97" s="316">
        <f>'вспом расчет'!J96</f>
        <v>124</v>
      </c>
      <c r="K97" s="316">
        <f>'вспом расчет'!K96</f>
        <v>16</v>
      </c>
      <c r="L97" s="316">
        <f>'вспом расчет'!L96</f>
        <v>18</v>
      </c>
      <c r="M97" s="315">
        <f>M74+M75+M77+M78+M79+M80+M82+M83+M85+M86+M90+M92+M93</f>
        <v>1777</v>
      </c>
      <c r="N97" s="317"/>
      <c r="O97" s="1709"/>
      <c r="P97" s="1710"/>
      <c r="Q97" s="317"/>
      <c r="R97" s="1709"/>
      <c r="S97" s="1710"/>
      <c r="T97" s="317"/>
      <c r="U97" s="1709"/>
      <c r="V97" s="1710"/>
      <c r="W97" s="458" t="s">
        <v>295</v>
      </c>
      <c r="X97" s="1910" t="s">
        <v>296</v>
      </c>
      <c r="Y97" s="1911"/>
      <c r="Z97" s="458" t="s">
        <v>297</v>
      </c>
      <c r="AA97" s="458" t="s">
        <v>297</v>
      </c>
      <c r="AB97" s="319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511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37" s="55" customFormat="1" ht="17.25" customHeight="1" hidden="1" thickBot="1">
      <c r="A98" s="184"/>
      <c r="B98" s="185"/>
      <c r="C98" s="186"/>
      <c r="D98" s="187"/>
      <c r="E98" s="187"/>
      <c r="F98" s="188"/>
      <c r="G98" s="189"/>
      <c r="H98" s="189"/>
      <c r="I98" s="190"/>
      <c r="J98" s="190"/>
      <c r="K98" s="189"/>
      <c r="L98" s="190"/>
      <c r="M98" s="191"/>
      <c r="N98" s="187"/>
      <c r="O98" s="187"/>
      <c r="P98" s="187"/>
      <c r="Q98" s="187"/>
      <c r="R98" s="187"/>
      <c r="S98" s="186"/>
      <c r="T98" s="187"/>
      <c r="U98" s="187"/>
      <c r="V98" s="192"/>
      <c r="W98" s="192"/>
      <c r="X98" s="192"/>
      <c r="Y98" s="192"/>
      <c r="Z98" s="192"/>
      <c r="AA98" s="192"/>
      <c r="AB98" s="193"/>
      <c r="AE98" s="259"/>
      <c r="AG98" s="55">
        <v>40</v>
      </c>
      <c r="AH98" s="55">
        <v>6</v>
      </c>
      <c r="AK98" s="514"/>
    </row>
    <row r="99" spans="1:37" s="55" customFormat="1" ht="17.25" customHeight="1" hidden="1" thickBot="1">
      <c r="A99" s="1698" t="s">
        <v>86</v>
      </c>
      <c r="B99" s="1872"/>
      <c r="C99" s="1873"/>
      <c r="D99" s="1873"/>
      <c r="E99" s="1873"/>
      <c r="F99" s="1874"/>
      <c r="G99" s="147">
        <f aca="true" t="shared" si="7" ref="G99:M99">G97+G68</f>
        <v>119.5</v>
      </c>
      <c r="H99" s="148">
        <f t="shared" si="7"/>
        <v>3585</v>
      </c>
      <c r="I99" s="148">
        <f t="shared" si="7"/>
        <v>296</v>
      </c>
      <c r="J99" s="148">
        <f t="shared" si="7"/>
        <v>214</v>
      </c>
      <c r="K99" s="148">
        <f t="shared" si="7"/>
        <v>16</v>
      </c>
      <c r="L99" s="148">
        <f t="shared" si="7"/>
        <v>66</v>
      </c>
      <c r="M99" s="148">
        <f t="shared" si="7"/>
        <v>3289</v>
      </c>
      <c r="N99" s="144"/>
      <c r="O99" s="1701"/>
      <c r="P99" s="1702"/>
      <c r="Q99" s="144"/>
      <c r="R99" s="1701"/>
      <c r="S99" s="1702"/>
      <c r="T99" s="144"/>
      <c r="U99" s="1701"/>
      <c r="V99" s="1702"/>
      <c r="W99" s="145"/>
      <c r="X99" s="1703"/>
      <c r="Y99" s="1704"/>
      <c r="Z99" s="145"/>
      <c r="AA99" s="145"/>
      <c r="AB99" s="146"/>
      <c r="AC99" s="64"/>
      <c r="AE99" s="259"/>
      <c r="AG99" s="55">
        <v>40</v>
      </c>
      <c r="AH99" s="55">
        <v>6</v>
      </c>
      <c r="AK99" s="514"/>
    </row>
    <row r="100" spans="1:37" s="55" customFormat="1" ht="17.25" customHeight="1" hidden="1" thickBot="1">
      <c r="A100" s="72"/>
      <c r="B100" s="168"/>
      <c r="C100" s="169"/>
      <c r="D100" s="169"/>
      <c r="E100" s="169"/>
      <c r="F100" s="16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299</v>
      </c>
      <c r="AJ100" s="464">
        <f>AJ12+AJ27+AJ53+AJ74</f>
        <v>40</v>
      </c>
      <c r="AK100" s="514"/>
    </row>
    <row r="101" spans="1:37" s="55" customFormat="1" ht="17.25" customHeight="1" hidden="1" thickBot="1">
      <c r="A101" s="348" t="s">
        <v>217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300</v>
      </c>
      <c r="AJ101" s="464">
        <f>AJ13+AJ28+AJ54+AJ75</f>
        <v>43.5</v>
      </c>
      <c r="AK101" s="514"/>
    </row>
    <row r="102" spans="1:37" s="55" customFormat="1" ht="17.25" customHeight="1" hidden="1" thickBot="1">
      <c r="A102" s="179" t="s">
        <v>157</v>
      </c>
      <c r="B102" s="78" t="s">
        <v>22</v>
      </c>
      <c r="C102" s="73"/>
      <c r="D102" s="79" t="s">
        <v>253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49"/>
      <c r="P102" s="350"/>
      <c r="Q102" s="80"/>
      <c r="R102" s="349"/>
      <c r="S102" s="350"/>
      <c r="T102" s="80"/>
      <c r="U102" s="1711"/>
      <c r="V102" s="1712"/>
      <c r="W102" s="75"/>
      <c r="X102" s="1713"/>
      <c r="Y102" s="1714"/>
      <c r="Z102" s="76"/>
      <c r="AA102" s="76"/>
      <c r="AB102" s="76"/>
      <c r="AC102" s="64"/>
      <c r="AE102" s="259"/>
      <c r="AI102" s="38" t="s">
        <v>301</v>
      </c>
      <c r="AJ102" s="464">
        <f>AJ14+AJ29+AJ55+AJ76</f>
        <v>49</v>
      </c>
      <c r="AK102" s="514"/>
    </row>
    <row r="103" spans="1:37" s="55" customFormat="1" ht="17.25" customHeight="1" hidden="1" thickBot="1">
      <c r="A103" s="1715" t="s">
        <v>38</v>
      </c>
      <c r="B103" s="1716"/>
      <c r="C103" s="1876"/>
      <c r="D103" s="1876"/>
      <c r="E103" s="1876"/>
      <c r="F103" s="1877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1718"/>
      <c r="P103" s="1719"/>
      <c r="Q103" s="158"/>
      <c r="R103" s="1718"/>
      <c r="S103" s="1719"/>
      <c r="T103" s="158"/>
      <c r="U103" s="1718"/>
      <c r="V103" s="1719"/>
      <c r="W103" s="158"/>
      <c r="X103" s="1718"/>
      <c r="Y103" s="1719"/>
      <c r="Z103" s="158"/>
      <c r="AA103" s="158"/>
      <c r="AB103" s="158"/>
      <c r="AC103" s="64"/>
      <c r="AE103" s="259"/>
      <c r="AI103" s="38" t="s">
        <v>302</v>
      </c>
      <c r="AJ103" s="464">
        <f>AJ15+AJ30+AJ56+AJ77</f>
        <v>54</v>
      </c>
      <c r="AK103" s="514"/>
    </row>
    <row r="104" spans="1:37" s="55" customFormat="1" ht="17.25" customHeight="1" hidden="1" thickBot="1">
      <c r="A104" s="1715" t="s">
        <v>170</v>
      </c>
      <c r="B104" s="1869"/>
      <c r="C104" s="1869"/>
      <c r="D104" s="1869"/>
      <c r="E104" s="1869"/>
      <c r="F104" s="1869"/>
      <c r="G104" s="1869"/>
      <c r="H104" s="1870"/>
      <c r="I104" s="1869"/>
      <c r="J104" s="1869"/>
      <c r="K104" s="1869"/>
      <c r="L104" s="1869"/>
      <c r="M104" s="1869"/>
      <c r="N104" s="1869"/>
      <c r="O104" s="1869"/>
      <c r="P104" s="1869"/>
      <c r="Q104" s="1869"/>
      <c r="R104" s="1869"/>
      <c r="S104" s="1869"/>
      <c r="T104" s="1869"/>
      <c r="U104" s="1869"/>
      <c r="V104" s="1869"/>
      <c r="W104" s="1869"/>
      <c r="X104" s="1869"/>
      <c r="Y104" s="1869"/>
      <c r="Z104" s="1869"/>
      <c r="AA104" s="1869"/>
      <c r="AB104" s="1871"/>
      <c r="AC104" s="64"/>
      <c r="AE104" s="259"/>
      <c r="AI104" s="38" t="s">
        <v>303</v>
      </c>
      <c r="AJ104" s="464">
        <f>AJ16+AJ31+AJ57+AJ78</f>
        <v>34</v>
      </c>
      <c r="AK104" s="514"/>
    </row>
    <row r="105" spans="1:37" s="55" customFormat="1" ht="17.25" customHeight="1" hidden="1" thickBot="1">
      <c r="A105" s="180" t="s">
        <v>158</v>
      </c>
      <c r="B105" s="82" t="s">
        <v>82</v>
      </c>
      <c r="C105" s="81" t="s">
        <v>253</v>
      </c>
      <c r="D105" s="83"/>
      <c r="E105" s="83"/>
      <c r="F105" s="84"/>
      <c r="G105" s="459">
        <v>3</v>
      </c>
      <c r="H105" s="364">
        <f>G105*30</f>
        <v>90</v>
      </c>
      <c r="I105" s="83"/>
      <c r="J105" s="83"/>
      <c r="K105" s="83"/>
      <c r="L105" s="83"/>
      <c r="M105" s="83"/>
      <c r="N105" s="85"/>
      <c r="O105" s="1723"/>
      <c r="P105" s="1724"/>
      <c r="Q105" s="86"/>
      <c r="R105" s="1528"/>
      <c r="S105" s="1529"/>
      <c r="T105" s="86"/>
      <c r="U105" s="1528"/>
      <c r="V105" s="1529"/>
      <c r="W105" s="86"/>
      <c r="X105" s="1528"/>
      <c r="Y105" s="1529"/>
      <c r="Z105" s="87"/>
      <c r="AA105" s="87"/>
      <c r="AB105" s="87"/>
      <c r="AC105" s="64"/>
      <c r="AE105" s="259"/>
      <c r="AI105" s="55" t="s">
        <v>304</v>
      </c>
      <c r="AJ105" s="464">
        <f>G103+G106</f>
        <v>19.5</v>
      </c>
      <c r="AK105" s="514"/>
    </row>
    <row r="106" spans="1:37" s="55" customFormat="1" ht="17.25" customHeight="1" hidden="1" thickBot="1">
      <c r="A106" s="1725" t="s">
        <v>38</v>
      </c>
      <c r="B106" s="1876"/>
      <c r="C106" s="1876"/>
      <c r="D106" s="1876"/>
      <c r="E106" s="1876"/>
      <c r="F106" s="1877"/>
      <c r="G106" s="460">
        <v>3</v>
      </c>
      <c r="H106" s="364">
        <f>G106*30</f>
        <v>90</v>
      </c>
      <c r="I106" s="157"/>
      <c r="J106" s="157"/>
      <c r="K106" s="157"/>
      <c r="L106" s="157"/>
      <c r="M106" s="157"/>
      <c r="N106" s="155"/>
      <c r="O106" s="1723"/>
      <c r="P106" s="1724"/>
      <c r="Q106" s="156"/>
      <c r="R106" s="1528"/>
      <c r="S106" s="1529"/>
      <c r="T106" s="156"/>
      <c r="U106" s="1528"/>
      <c r="V106" s="1529"/>
      <c r="W106" s="156"/>
      <c r="X106" s="1528"/>
      <c r="Y106" s="1529"/>
      <c r="Z106" s="149"/>
      <c r="AA106" s="149"/>
      <c r="AB106" s="149"/>
      <c r="AC106" s="64"/>
      <c r="AE106" s="259"/>
      <c r="AJ106" s="464">
        <f>SUM(AJ100:AJ105)</f>
        <v>240</v>
      </c>
      <c r="AK106" s="514"/>
    </row>
    <row r="107" spans="1:37" s="55" customFormat="1" ht="17.25" customHeight="1" hidden="1">
      <c r="A107" s="72"/>
      <c r="B107" s="168"/>
      <c r="C107" s="169"/>
      <c r="D107" s="169"/>
      <c r="E107" s="169"/>
      <c r="F107" s="16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K107" s="514"/>
    </row>
    <row r="108" spans="1:37" s="55" customFormat="1" ht="17.25" customHeight="1">
      <c r="A108" s="1902" t="s">
        <v>317</v>
      </c>
      <c r="B108" s="1902"/>
      <c r="C108" s="1902"/>
      <c r="D108" s="1902"/>
      <c r="E108" s="1902"/>
      <c r="F108" s="1902"/>
      <c r="G108" s="1902"/>
      <c r="H108" s="1902"/>
      <c r="I108" s="1902"/>
      <c r="J108" s="1902"/>
      <c r="K108" s="1902"/>
      <c r="L108" s="1902"/>
      <c r="M108" s="1902"/>
      <c r="N108" s="1902"/>
      <c r="O108" s="1902"/>
      <c r="P108" s="1902"/>
      <c r="Q108" s="1902"/>
      <c r="R108" s="1902"/>
      <c r="S108" s="1902"/>
      <c r="T108" s="1902"/>
      <c r="U108" s="1903"/>
      <c r="V108" s="1903"/>
      <c r="W108" s="1902"/>
      <c r="X108" s="1903"/>
      <c r="Y108" s="1903"/>
      <c r="Z108" s="1902"/>
      <c r="AA108" s="1902"/>
      <c r="AB108" s="1902"/>
      <c r="AC108" s="64"/>
      <c r="AE108" s="259"/>
      <c r="AK108" s="514"/>
    </row>
    <row r="109" spans="1:37" s="55" customFormat="1" ht="17.25" customHeight="1">
      <c r="A109" s="177" t="s">
        <v>322</v>
      </c>
      <c r="B109" s="477" t="s">
        <v>318</v>
      </c>
      <c r="C109" s="478"/>
      <c r="D109" s="478"/>
      <c r="E109" s="478"/>
      <c r="F109" s="478"/>
      <c r="G109" s="479">
        <f>G110+G111+G112</f>
        <v>8</v>
      </c>
      <c r="H109" s="479">
        <f>H110+H111+H112</f>
        <v>240</v>
      </c>
      <c r="I109" s="479">
        <f>I110+I111+I112</f>
        <v>26</v>
      </c>
      <c r="J109" s="479">
        <v>20</v>
      </c>
      <c r="K109" s="483">
        <v>6</v>
      </c>
      <c r="L109" s="480"/>
      <c r="M109" s="479">
        <f>M110+M111+M112</f>
        <v>214</v>
      </c>
      <c r="N109" s="482"/>
      <c r="O109" s="1414"/>
      <c r="P109" s="1415"/>
      <c r="Q109" s="482"/>
      <c r="R109" s="1414"/>
      <c r="S109" s="1415"/>
      <c r="T109" s="482"/>
      <c r="U109" s="1414"/>
      <c r="V109" s="1415"/>
      <c r="W109" s="484"/>
      <c r="X109" s="1421"/>
      <c r="Y109" s="1422"/>
      <c r="Z109" s="484"/>
      <c r="AA109" s="484"/>
      <c r="AB109" s="485"/>
      <c r="AC109" s="64"/>
      <c r="AE109" s="259"/>
      <c r="AK109" s="514">
        <f>H27+H29+H30+H32+H33+H34+H36+H37+H39+H40+H41+H43+H44+H46+H47+H48</f>
        <v>2040</v>
      </c>
    </row>
    <row r="110" spans="1:37" s="55" customFormat="1" ht="17.25" customHeight="1">
      <c r="A110" s="177" t="s">
        <v>325</v>
      </c>
      <c r="B110" s="486" t="s">
        <v>319</v>
      </c>
      <c r="C110" s="478"/>
      <c r="D110" s="478">
        <v>4</v>
      </c>
      <c r="E110" s="478"/>
      <c r="F110" s="478"/>
      <c r="G110" s="479">
        <v>3</v>
      </c>
      <c r="H110" s="479">
        <f>G110*30</f>
        <v>90</v>
      </c>
      <c r="I110" s="479">
        <v>10</v>
      </c>
      <c r="J110" s="479" t="s">
        <v>135</v>
      </c>
      <c r="K110" s="489" t="s">
        <v>328</v>
      </c>
      <c r="L110" s="479"/>
      <c r="M110" s="479">
        <f>H110-I110</f>
        <v>80</v>
      </c>
      <c r="N110" s="482"/>
      <c r="O110" s="1414"/>
      <c r="P110" s="1415"/>
      <c r="Q110" s="482"/>
      <c r="R110" s="1414" t="s">
        <v>226</v>
      </c>
      <c r="S110" s="1415"/>
      <c r="T110" s="482"/>
      <c r="U110" s="1414"/>
      <c r="V110" s="1415"/>
      <c r="W110" s="484"/>
      <c r="X110" s="1421"/>
      <c r="Y110" s="1422"/>
      <c r="Z110" s="484"/>
      <c r="AA110" s="484"/>
      <c r="AB110" s="485"/>
      <c r="AC110" s="64"/>
      <c r="AE110" s="259"/>
      <c r="AK110" s="514">
        <f>G27+G28+G31+G35+G38+G41+G42+G45+G48</f>
        <v>68</v>
      </c>
    </row>
    <row r="111" spans="1:37" s="55" customFormat="1" ht="17.25" customHeight="1">
      <c r="A111" s="177" t="s">
        <v>326</v>
      </c>
      <c r="B111" s="486" t="s">
        <v>320</v>
      </c>
      <c r="C111" s="478"/>
      <c r="D111" s="478">
        <v>5</v>
      </c>
      <c r="E111" s="478"/>
      <c r="F111" s="478"/>
      <c r="G111" s="479">
        <v>2</v>
      </c>
      <c r="H111" s="479">
        <f aca="true" t="shared" si="8" ref="H111:H117">G111*30</f>
        <v>60</v>
      </c>
      <c r="I111" s="479">
        <v>6</v>
      </c>
      <c r="J111" s="479" t="s">
        <v>134</v>
      </c>
      <c r="K111" s="483" t="s">
        <v>227</v>
      </c>
      <c r="L111" s="479"/>
      <c r="M111" s="479">
        <f aca="true" t="shared" si="9" ref="M111:M117">H111-I111</f>
        <v>54</v>
      </c>
      <c r="N111" s="482"/>
      <c r="O111" s="1414"/>
      <c r="P111" s="1415"/>
      <c r="Q111" s="482"/>
      <c r="R111" s="1414"/>
      <c r="S111" s="1415"/>
      <c r="T111" s="482" t="s">
        <v>136</v>
      </c>
      <c r="U111" s="1414"/>
      <c r="V111" s="1415"/>
      <c r="W111" s="484"/>
      <c r="X111" s="1421"/>
      <c r="Y111" s="1422"/>
      <c r="Z111" s="484"/>
      <c r="AA111" s="484"/>
      <c r="AB111" s="485"/>
      <c r="AC111" s="64"/>
      <c r="AE111" s="259"/>
      <c r="AK111" s="514">
        <f>30*AK110</f>
        <v>2040</v>
      </c>
    </row>
    <row r="112" spans="1:37" s="55" customFormat="1" ht="17.25" customHeight="1">
      <c r="A112" s="177" t="s">
        <v>327</v>
      </c>
      <c r="B112" s="486" t="s">
        <v>321</v>
      </c>
      <c r="C112" s="478"/>
      <c r="D112" s="478">
        <v>6</v>
      </c>
      <c r="E112" s="478"/>
      <c r="F112" s="478"/>
      <c r="G112" s="479">
        <v>3</v>
      </c>
      <c r="H112" s="479">
        <f t="shared" si="8"/>
        <v>90</v>
      </c>
      <c r="I112" s="479">
        <v>10</v>
      </c>
      <c r="J112" s="479" t="s">
        <v>135</v>
      </c>
      <c r="K112" s="489" t="s">
        <v>328</v>
      </c>
      <c r="L112" s="479"/>
      <c r="M112" s="479">
        <f t="shared" si="9"/>
        <v>80</v>
      </c>
      <c r="N112" s="482"/>
      <c r="O112" s="1414"/>
      <c r="P112" s="1415"/>
      <c r="Q112" s="482"/>
      <c r="R112" s="1414"/>
      <c r="S112" s="1415"/>
      <c r="T112" s="482"/>
      <c r="U112" s="1414" t="s">
        <v>226</v>
      </c>
      <c r="V112" s="1415"/>
      <c r="W112" s="484"/>
      <c r="X112" s="1421"/>
      <c r="Y112" s="1422"/>
      <c r="Z112" s="484"/>
      <c r="AA112" s="484"/>
      <c r="AB112" s="485"/>
      <c r="AC112" s="64"/>
      <c r="AE112" s="259"/>
      <c r="AK112" s="510"/>
    </row>
    <row r="113" spans="1:37" s="55" customFormat="1" ht="17.25" customHeight="1">
      <c r="A113" s="177" t="s">
        <v>323</v>
      </c>
      <c r="B113" s="490" t="s">
        <v>329</v>
      </c>
      <c r="C113" s="478"/>
      <c r="D113" s="478">
        <v>3</v>
      </c>
      <c r="E113" s="478"/>
      <c r="F113" s="478"/>
      <c r="G113" s="493">
        <v>3</v>
      </c>
      <c r="H113" s="479">
        <f t="shared" si="8"/>
        <v>90</v>
      </c>
      <c r="I113" s="479">
        <v>6</v>
      </c>
      <c r="J113" s="479" t="s">
        <v>134</v>
      </c>
      <c r="K113" s="483"/>
      <c r="L113" s="479" t="s">
        <v>227</v>
      </c>
      <c r="M113" s="479">
        <f t="shared" si="9"/>
        <v>84</v>
      </c>
      <c r="N113" s="482"/>
      <c r="O113" s="1414"/>
      <c r="P113" s="1415"/>
      <c r="Q113" s="482" t="s">
        <v>136</v>
      </c>
      <c r="R113" s="1414"/>
      <c r="S113" s="1415"/>
      <c r="T113" s="482"/>
      <c r="U113" s="1414"/>
      <c r="V113" s="1415"/>
      <c r="W113" s="484"/>
      <c r="X113" s="1421"/>
      <c r="Y113" s="1422"/>
      <c r="Z113" s="484"/>
      <c r="AA113" s="484"/>
      <c r="AB113" s="485"/>
      <c r="AC113" s="64"/>
      <c r="AE113" s="259"/>
      <c r="AK113" s="510"/>
    </row>
    <row r="114" spans="1:37" s="55" customFormat="1" ht="17.25" customHeight="1">
      <c r="A114" s="177" t="s">
        <v>324</v>
      </c>
      <c r="B114" s="491" t="s">
        <v>330</v>
      </c>
      <c r="C114" s="478"/>
      <c r="D114" s="478"/>
      <c r="E114" s="478"/>
      <c r="F114" s="478"/>
      <c r="G114" s="493">
        <f>G115+G116+G117</f>
        <v>12.5</v>
      </c>
      <c r="H114" s="479">
        <f>H115+H116+H117</f>
        <v>375</v>
      </c>
      <c r="I114" s="479">
        <f>I115+I116+I117</f>
        <v>32</v>
      </c>
      <c r="J114" s="479">
        <v>20</v>
      </c>
      <c r="K114" s="483">
        <v>4</v>
      </c>
      <c r="L114" s="479">
        <v>8</v>
      </c>
      <c r="M114" s="479">
        <f>M115+M116+M117</f>
        <v>343</v>
      </c>
      <c r="N114" s="482"/>
      <c r="O114" s="1414"/>
      <c r="P114" s="1415"/>
      <c r="Q114" s="482"/>
      <c r="R114" s="1414"/>
      <c r="S114" s="1415"/>
      <c r="T114" s="482"/>
      <c r="U114" s="1414"/>
      <c r="V114" s="1415"/>
      <c r="W114" s="484"/>
      <c r="X114" s="1421"/>
      <c r="Y114" s="1422"/>
      <c r="Z114" s="484"/>
      <c r="AA114" s="484"/>
      <c r="AB114" s="485"/>
      <c r="AC114" s="64"/>
      <c r="AE114" s="259"/>
      <c r="AK114" s="510"/>
    </row>
    <row r="115" spans="1:37" s="55" customFormat="1" ht="17.25" customHeight="1">
      <c r="A115" s="177" t="s">
        <v>333</v>
      </c>
      <c r="B115" s="476" t="s">
        <v>331</v>
      </c>
      <c r="C115" s="478">
        <v>4</v>
      </c>
      <c r="D115" s="478"/>
      <c r="E115" s="478"/>
      <c r="F115" s="478"/>
      <c r="G115" s="493">
        <v>5.5</v>
      </c>
      <c r="H115" s="479">
        <f t="shared" si="8"/>
        <v>165</v>
      </c>
      <c r="I115" s="479">
        <v>14</v>
      </c>
      <c r="J115" s="479" t="s">
        <v>284</v>
      </c>
      <c r="K115" s="483" t="s">
        <v>235</v>
      </c>
      <c r="L115" s="479" t="s">
        <v>227</v>
      </c>
      <c r="M115" s="479">
        <f t="shared" si="9"/>
        <v>151</v>
      </c>
      <c r="N115" s="482"/>
      <c r="O115" s="1414"/>
      <c r="P115" s="1415"/>
      <c r="Q115" s="482"/>
      <c r="R115" s="1414" t="s">
        <v>286</v>
      </c>
      <c r="S115" s="1415"/>
      <c r="T115" s="482"/>
      <c r="U115" s="1414"/>
      <c r="V115" s="1415"/>
      <c r="W115" s="484"/>
      <c r="X115" s="1421"/>
      <c r="Y115" s="1422"/>
      <c r="Z115" s="484"/>
      <c r="AA115" s="484"/>
      <c r="AB115" s="485"/>
      <c r="AC115" s="64"/>
      <c r="AE115" s="259"/>
      <c r="AK115" s="510"/>
    </row>
    <row r="116" spans="1:37" s="55" customFormat="1" ht="17.25" customHeight="1">
      <c r="A116" s="177" t="s">
        <v>334</v>
      </c>
      <c r="B116" s="476" t="s">
        <v>331</v>
      </c>
      <c r="C116" s="478">
        <v>5</v>
      </c>
      <c r="D116" s="478"/>
      <c r="E116" s="478"/>
      <c r="F116" s="478"/>
      <c r="G116" s="493">
        <v>5.5</v>
      </c>
      <c r="H116" s="479">
        <f t="shared" si="8"/>
        <v>165</v>
      </c>
      <c r="I116" s="479">
        <v>14</v>
      </c>
      <c r="J116" s="479" t="s">
        <v>284</v>
      </c>
      <c r="K116" s="483" t="s">
        <v>235</v>
      </c>
      <c r="L116" s="479" t="s">
        <v>227</v>
      </c>
      <c r="M116" s="479">
        <f t="shared" si="9"/>
        <v>151</v>
      </c>
      <c r="N116" s="482"/>
      <c r="O116" s="1414"/>
      <c r="P116" s="1415"/>
      <c r="Q116" s="482"/>
      <c r="R116" s="1414"/>
      <c r="S116" s="1415"/>
      <c r="T116" s="482" t="s">
        <v>286</v>
      </c>
      <c r="U116" s="1414"/>
      <c r="V116" s="1415"/>
      <c r="W116" s="484"/>
      <c r="X116" s="1421"/>
      <c r="Y116" s="1422"/>
      <c r="Z116" s="484"/>
      <c r="AA116" s="484"/>
      <c r="AB116" s="485"/>
      <c r="AC116" s="64"/>
      <c r="AE116" s="259"/>
      <c r="AK116" s="510"/>
    </row>
    <row r="117" spans="1:37" s="55" customFormat="1" ht="17.25" customHeight="1">
      <c r="A117" s="177" t="s">
        <v>335</v>
      </c>
      <c r="B117" s="492" t="s">
        <v>332</v>
      </c>
      <c r="C117" s="478"/>
      <c r="D117" s="478"/>
      <c r="E117" s="478">
        <v>6</v>
      </c>
      <c r="F117" s="478"/>
      <c r="G117" s="493">
        <v>1.5</v>
      </c>
      <c r="H117" s="479">
        <f t="shared" si="8"/>
        <v>45</v>
      </c>
      <c r="I117" s="479">
        <v>4</v>
      </c>
      <c r="J117" s="479"/>
      <c r="K117" s="483"/>
      <c r="L117" s="479" t="s">
        <v>134</v>
      </c>
      <c r="M117" s="479">
        <f t="shared" si="9"/>
        <v>41</v>
      </c>
      <c r="N117" s="482"/>
      <c r="O117" s="1414"/>
      <c r="P117" s="1415"/>
      <c r="Q117" s="482"/>
      <c r="R117" s="1414"/>
      <c r="S117" s="1415"/>
      <c r="T117" s="482"/>
      <c r="U117" s="1414" t="s">
        <v>134</v>
      </c>
      <c r="V117" s="1415"/>
      <c r="W117" s="484"/>
      <c r="X117" s="1421"/>
      <c r="Y117" s="1422"/>
      <c r="Z117" s="484"/>
      <c r="AA117" s="484"/>
      <c r="AB117" s="485"/>
      <c r="AC117" s="64"/>
      <c r="AE117" s="259"/>
      <c r="AK117" s="510"/>
    </row>
    <row r="118" spans="1:37" s="55" customFormat="1" ht="17.25" customHeight="1">
      <c r="A118" s="1463" t="s">
        <v>336</v>
      </c>
      <c r="B118" s="1901"/>
      <c r="C118" s="1901"/>
      <c r="D118" s="1901"/>
      <c r="E118" s="1901"/>
      <c r="F118" s="1464"/>
      <c r="G118" s="488">
        <f>G109+G113+G114</f>
        <v>23.5</v>
      </c>
      <c r="H118" s="488">
        <f>H109+H113+H114</f>
        <v>705</v>
      </c>
      <c r="I118" s="488">
        <f>I109+I113+I114</f>
        <v>64</v>
      </c>
      <c r="J118" s="488">
        <v>44</v>
      </c>
      <c r="K118" s="481">
        <v>10</v>
      </c>
      <c r="L118" s="480">
        <v>10</v>
      </c>
      <c r="M118" s="488">
        <f>M109+M113+M114</f>
        <v>641</v>
      </c>
      <c r="N118" s="482"/>
      <c r="O118" s="1414"/>
      <c r="P118" s="1415"/>
      <c r="Q118" s="494" t="s">
        <v>136</v>
      </c>
      <c r="R118" s="1466" t="s">
        <v>246</v>
      </c>
      <c r="S118" s="1467"/>
      <c r="T118" s="494" t="s">
        <v>289</v>
      </c>
      <c r="U118" s="1466" t="s">
        <v>286</v>
      </c>
      <c r="V118" s="1467"/>
      <c r="W118" s="484"/>
      <c r="X118" s="1421"/>
      <c r="Y118" s="1422"/>
      <c r="Z118" s="484"/>
      <c r="AA118" s="484"/>
      <c r="AB118" s="485"/>
      <c r="AC118" s="64"/>
      <c r="AE118" s="259"/>
      <c r="AK118" s="510"/>
    </row>
    <row r="119" spans="1:37" s="55" customFormat="1" ht="17.25" customHeight="1">
      <c r="A119" s="487"/>
      <c r="B119" s="1900"/>
      <c r="C119" s="1900"/>
      <c r="D119" s="1900"/>
      <c r="E119" s="1900"/>
      <c r="F119" s="1900"/>
      <c r="G119" s="488"/>
      <c r="H119" s="480"/>
      <c r="I119" s="480"/>
      <c r="J119" s="480"/>
      <c r="K119" s="481"/>
      <c r="L119" s="480"/>
      <c r="M119" s="480"/>
      <c r="N119" s="482"/>
      <c r="O119" s="1414"/>
      <c r="P119" s="1415"/>
      <c r="Q119" s="482"/>
      <c r="R119" s="1414"/>
      <c r="S119" s="1415"/>
      <c r="T119" s="482"/>
      <c r="U119" s="1414"/>
      <c r="V119" s="1415"/>
      <c r="W119" s="484"/>
      <c r="X119" s="1421"/>
      <c r="Y119" s="1422"/>
      <c r="Z119" s="484"/>
      <c r="AA119" s="484"/>
      <c r="AB119" s="485"/>
      <c r="AC119" s="64"/>
      <c r="AE119" s="259"/>
      <c r="AK119" s="510"/>
    </row>
    <row r="120" spans="1:37" s="55" customFormat="1" ht="16.5" customHeight="1" thickBot="1">
      <c r="A120" s="69"/>
      <c r="B120" s="70"/>
      <c r="C120" s="57"/>
      <c r="D120" s="58"/>
      <c r="E120" s="58"/>
      <c r="F120" s="59"/>
      <c r="G120" s="60"/>
      <c r="H120" s="60"/>
      <c r="I120" s="61"/>
      <c r="J120" s="61"/>
      <c r="K120" s="60"/>
      <c r="L120" s="61"/>
      <c r="M120" s="62"/>
      <c r="N120" s="58"/>
      <c r="O120" s="58"/>
      <c r="P120" s="58"/>
      <c r="Q120" s="58"/>
      <c r="R120" s="58"/>
      <c r="S120" s="57"/>
      <c r="T120" s="58"/>
      <c r="U120" s="58"/>
      <c r="V120" s="63"/>
      <c r="W120" s="63"/>
      <c r="X120" s="63"/>
      <c r="Y120" s="63"/>
      <c r="Z120" s="63"/>
      <c r="AA120" s="63"/>
      <c r="AB120" s="71"/>
      <c r="AE120" s="259"/>
      <c r="AK120" s="510"/>
    </row>
    <row r="121" spans="1:37" s="55" customFormat="1" ht="17.25" customHeight="1" thickBot="1">
      <c r="A121" s="1880" t="s">
        <v>306</v>
      </c>
      <c r="B121" s="1881"/>
      <c r="C121" s="1881"/>
      <c r="D121" s="1881"/>
      <c r="E121" s="1881"/>
      <c r="F121" s="1882"/>
      <c r="G121" s="290">
        <f aca="true" t="shared" si="10" ref="G121:M121">G25+G49+G118</f>
        <v>129.5</v>
      </c>
      <c r="H121" s="290">
        <f t="shared" si="10"/>
        <v>3885</v>
      </c>
      <c r="I121" s="290">
        <f t="shared" si="10"/>
        <v>292</v>
      </c>
      <c r="J121" s="290">
        <f t="shared" si="10"/>
        <v>194</v>
      </c>
      <c r="K121" s="290">
        <f t="shared" si="10"/>
        <v>34</v>
      </c>
      <c r="L121" s="290">
        <f t="shared" si="10"/>
        <v>64</v>
      </c>
      <c r="M121" s="290">
        <f t="shared" si="10"/>
        <v>3593</v>
      </c>
      <c r="N121" s="291"/>
      <c r="O121" s="1883"/>
      <c r="P121" s="1884"/>
      <c r="Q121" s="291"/>
      <c r="R121" s="1883"/>
      <c r="S121" s="1884"/>
      <c r="T121" s="291"/>
      <c r="U121" s="1883"/>
      <c r="V121" s="1884"/>
      <c r="W121" s="292"/>
      <c r="X121" s="1885"/>
      <c r="Y121" s="1886"/>
      <c r="Z121" s="292"/>
      <c r="AA121" s="292"/>
      <c r="AB121" s="293"/>
      <c r="AE121" s="259"/>
      <c r="AK121" s="510"/>
    </row>
    <row r="122" spans="1:37" s="38" customFormat="1" ht="15">
      <c r="A122" s="1887" t="s">
        <v>32</v>
      </c>
      <c r="B122" s="1887"/>
      <c r="C122" s="1887"/>
      <c r="D122" s="1887"/>
      <c r="E122" s="1887"/>
      <c r="F122" s="1887"/>
      <c r="G122" s="1887"/>
      <c r="H122" s="1887"/>
      <c r="I122" s="1887"/>
      <c r="J122" s="1887"/>
      <c r="K122" s="1887"/>
      <c r="L122" s="1887"/>
      <c r="M122" s="1887"/>
      <c r="N122" s="461" t="s">
        <v>294</v>
      </c>
      <c r="O122" s="1906" t="s">
        <v>293</v>
      </c>
      <c r="P122" s="1907"/>
      <c r="Q122" s="462" t="s">
        <v>337</v>
      </c>
      <c r="R122" s="1906" t="s">
        <v>297</v>
      </c>
      <c r="S122" s="1907"/>
      <c r="T122" s="462" t="s">
        <v>338</v>
      </c>
      <c r="U122" s="1908" t="s">
        <v>286</v>
      </c>
      <c r="V122" s="1909"/>
      <c r="W122" s="463"/>
      <c r="X122" s="1908"/>
      <c r="Y122" s="1909"/>
      <c r="Z122" s="463"/>
      <c r="AA122" s="463"/>
      <c r="AB122" s="297"/>
      <c r="AE122" s="256"/>
      <c r="AK122" s="507"/>
    </row>
    <row r="123" spans="1:37" s="42" customFormat="1" ht="15">
      <c r="A123" s="1890" t="s">
        <v>33</v>
      </c>
      <c r="B123" s="1890"/>
      <c r="C123" s="1890"/>
      <c r="D123" s="1890"/>
      <c r="E123" s="1890"/>
      <c r="F123" s="1890"/>
      <c r="G123" s="1890"/>
      <c r="H123" s="1890"/>
      <c r="I123" s="1890"/>
      <c r="J123" s="1890"/>
      <c r="K123" s="1890"/>
      <c r="L123" s="1890"/>
      <c r="M123" s="1890"/>
      <c r="N123" s="495" t="s">
        <v>339</v>
      </c>
      <c r="O123" s="1891">
        <f>COUNTIF($C11:$C117,2)</f>
        <v>4</v>
      </c>
      <c r="P123" s="1892"/>
      <c r="Q123" s="298">
        <v>3</v>
      </c>
      <c r="R123" s="1891">
        <v>4</v>
      </c>
      <c r="S123" s="1892"/>
      <c r="T123" s="203">
        <v>3</v>
      </c>
      <c r="U123" s="1738"/>
      <c r="V123" s="1739"/>
      <c r="W123" s="299"/>
      <c r="X123" s="1738"/>
      <c r="Y123" s="1739"/>
      <c r="Z123" s="299"/>
      <c r="AA123" s="299"/>
      <c r="AB123" s="299"/>
      <c r="AE123" s="257"/>
      <c r="AK123" s="471"/>
    </row>
    <row r="124" spans="1:37" s="42" customFormat="1" ht="15">
      <c r="A124" s="1893" t="s">
        <v>34</v>
      </c>
      <c r="B124" s="1893"/>
      <c r="C124" s="1893"/>
      <c r="D124" s="1893"/>
      <c r="E124" s="1893"/>
      <c r="F124" s="1893"/>
      <c r="G124" s="1893"/>
      <c r="H124" s="1893"/>
      <c r="I124" s="1893"/>
      <c r="J124" s="1893"/>
      <c r="K124" s="1893"/>
      <c r="L124" s="1893"/>
      <c r="M124" s="1893"/>
      <c r="N124" s="229">
        <v>3</v>
      </c>
      <c r="O124" s="1888">
        <v>0</v>
      </c>
      <c r="P124" s="1889"/>
      <c r="Q124" s="230">
        <v>4</v>
      </c>
      <c r="R124" s="1513">
        <v>2</v>
      </c>
      <c r="S124" s="1478"/>
      <c r="T124" s="230">
        <v>5</v>
      </c>
      <c r="U124" s="1487">
        <v>1</v>
      </c>
      <c r="V124" s="1488"/>
      <c r="W124" s="231"/>
      <c r="X124" s="1487"/>
      <c r="Y124" s="1488"/>
      <c r="Z124" s="197"/>
      <c r="AA124" s="197"/>
      <c r="AB124" s="197"/>
      <c r="AE124" s="257"/>
      <c r="AK124" s="471"/>
    </row>
    <row r="125" spans="1:37" s="42" customFormat="1" ht="15">
      <c r="A125" s="1893" t="s">
        <v>35</v>
      </c>
      <c r="B125" s="1893"/>
      <c r="C125" s="1893"/>
      <c r="D125" s="1893"/>
      <c r="E125" s="1893"/>
      <c r="F125" s="1893"/>
      <c r="G125" s="1893"/>
      <c r="H125" s="1893"/>
      <c r="I125" s="1893"/>
      <c r="J125" s="1893"/>
      <c r="K125" s="1893"/>
      <c r="L125" s="1893"/>
      <c r="M125" s="1893"/>
      <c r="N125" s="229"/>
      <c r="O125" s="1888"/>
      <c r="P125" s="1889"/>
      <c r="Q125" s="197"/>
      <c r="R125" s="1412"/>
      <c r="S125" s="1413"/>
      <c r="T125" s="197"/>
      <c r="U125" s="1412">
        <v>1</v>
      </c>
      <c r="V125" s="1413"/>
      <c r="W125" s="197"/>
      <c r="X125" s="1412"/>
      <c r="Y125" s="1413"/>
      <c r="Z125" s="197"/>
      <c r="AA125" s="197"/>
      <c r="AB125" s="197"/>
      <c r="AE125" s="257"/>
      <c r="AK125" s="471"/>
    </row>
    <row r="126" spans="1:37" s="42" customFormat="1" ht="15">
      <c r="A126" s="1585" t="s">
        <v>59</v>
      </c>
      <c r="B126" s="1585"/>
      <c r="C126" s="1585"/>
      <c r="D126" s="1585"/>
      <c r="E126" s="1585"/>
      <c r="F126" s="1585"/>
      <c r="G126" s="1585"/>
      <c r="H126" s="1585"/>
      <c r="I126" s="1585"/>
      <c r="J126" s="1585"/>
      <c r="K126" s="1585"/>
      <c r="L126" s="1585"/>
      <c r="M126" s="1585"/>
      <c r="N126" s="232"/>
      <c r="O126" s="1888"/>
      <c r="P126" s="1889"/>
      <c r="Q126" s="197"/>
      <c r="R126" s="1412"/>
      <c r="S126" s="1413"/>
      <c r="T126" s="197"/>
      <c r="U126" s="1412"/>
      <c r="V126" s="1413"/>
      <c r="W126" s="197"/>
      <c r="X126" s="1412"/>
      <c r="Y126" s="1413"/>
      <c r="Z126" s="39"/>
      <c r="AA126" s="39"/>
      <c r="AB126" s="39"/>
      <c r="AE126" s="257"/>
      <c r="AK126" s="471"/>
    </row>
    <row r="127" spans="1:37" s="42" customFormat="1" ht="15">
      <c r="A127" s="1585" t="s">
        <v>63</v>
      </c>
      <c r="B127" s="1585"/>
      <c r="C127" s="1585"/>
      <c r="D127" s="1585"/>
      <c r="E127" s="1585"/>
      <c r="F127" s="1585"/>
      <c r="G127" s="1585"/>
      <c r="H127" s="1585"/>
      <c r="I127" s="1585"/>
      <c r="J127" s="1585"/>
      <c r="K127" s="1585"/>
      <c r="L127" s="1585"/>
      <c r="M127" s="1585"/>
      <c r="N127" s="1492" t="s">
        <v>140</v>
      </c>
      <c r="O127" s="1492"/>
      <c r="P127" s="1492"/>
      <c r="Q127" s="1492" t="s">
        <v>298</v>
      </c>
      <c r="R127" s="1492"/>
      <c r="S127" s="1492"/>
      <c r="T127" s="1492"/>
      <c r="U127" s="1492"/>
      <c r="V127" s="1492"/>
      <c r="W127" s="1492"/>
      <c r="X127" s="1492"/>
      <c r="Y127" s="1492"/>
      <c r="Z127" s="1492"/>
      <c r="AA127" s="1492"/>
      <c r="AB127" s="1492"/>
      <c r="AE127" s="257"/>
      <c r="AK127" s="471"/>
    </row>
    <row r="128" spans="1:37" s="42" customFormat="1" ht="15">
      <c r="A128" s="194"/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1904">
        <f>AJ100</f>
        <v>40</v>
      </c>
      <c r="O128" s="1905"/>
      <c r="P128" s="1905"/>
      <c r="Q128" s="1904">
        <f>AJ101+G41</f>
        <v>48.5</v>
      </c>
      <c r="R128" s="1905"/>
      <c r="S128" s="1905"/>
      <c r="T128" s="1904"/>
      <c r="U128" s="1905"/>
      <c r="V128" s="1905"/>
      <c r="W128" s="1744"/>
      <c r="X128" s="1744"/>
      <c r="Y128" s="1744"/>
      <c r="Z128" s="1744"/>
      <c r="AA128" s="1744"/>
      <c r="AB128" s="1744"/>
      <c r="AC128" s="38"/>
      <c r="AD128" s="13"/>
      <c r="AE128" s="13"/>
      <c r="AK128" s="471"/>
    </row>
    <row r="129" spans="1:37" s="42" customFormat="1" ht="15">
      <c r="A129" s="194"/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1904">
        <f>N128+Q128+T128+W128+Z128</f>
        <v>88.5</v>
      </c>
      <c r="O129" s="1905"/>
      <c r="P129" s="1905"/>
      <c r="Q129" s="1905"/>
      <c r="R129" s="1905"/>
      <c r="S129" s="1905"/>
      <c r="T129" s="1905"/>
      <c r="U129" s="1905"/>
      <c r="V129" s="1905"/>
      <c r="W129" s="1905"/>
      <c r="X129" s="1905"/>
      <c r="Y129" s="1905"/>
      <c r="Z129" s="1905"/>
      <c r="AA129" s="1905"/>
      <c r="AB129" s="1905"/>
      <c r="AC129" s="38"/>
      <c r="AD129" s="13"/>
      <c r="AE129" s="13"/>
      <c r="AK129" s="471"/>
    </row>
    <row r="130" spans="1:37" s="42" customFormat="1" ht="15">
      <c r="A130" s="44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24"/>
      <c r="W130" s="24"/>
      <c r="X130" s="24"/>
      <c r="Y130" s="38"/>
      <c r="Z130" s="38"/>
      <c r="AA130" s="38"/>
      <c r="AB130" s="38"/>
      <c r="AC130" s="38"/>
      <c r="AD130" s="13"/>
      <c r="AE130" s="13"/>
      <c r="AK130" s="471"/>
    </row>
    <row r="131" spans="1:37" s="42" customFormat="1" ht="21.75" customHeight="1">
      <c r="A131" s="44"/>
      <c r="B131" s="70" t="s">
        <v>309</v>
      </c>
      <c r="C131" s="167"/>
      <c r="D131" s="260"/>
      <c r="E131" s="260"/>
      <c r="F131" s="260"/>
      <c r="G131" s="260"/>
      <c r="H131" s="260"/>
      <c r="I131" s="167"/>
      <c r="J131" s="1897" t="s">
        <v>310</v>
      </c>
      <c r="K131" s="1898"/>
      <c r="L131" s="1898"/>
      <c r="M131" s="1898"/>
      <c r="N131" s="1898"/>
      <c r="O131" s="167"/>
      <c r="P131" s="167"/>
      <c r="Q131" s="167"/>
      <c r="R131" s="167"/>
      <c r="S131" s="167"/>
      <c r="T131" s="167"/>
      <c r="U131" s="167"/>
      <c r="V131" s="24"/>
      <c r="W131" s="24"/>
      <c r="X131" s="24"/>
      <c r="Y131" s="38"/>
      <c r="Z131" s="38"/>
      <c r="AA131" s="38"/>
      <c r="AB131" s="38"/>
      <c r="AC131" s="38"/>
      <c r="AD131" s="13"/>
      <c r="AE131" s="13"/>
      <c r="AK131" s="471"/>
    </row>
    <row r="132" spans="1:37" s="42" customFormat="1" ht="19.5" customHeight="1">
      <c r="A132" s="44"/>
      <c r="B132" s="160" t="s">
        <v>250</v>
      </c>
      <c r="C132" s="167"/>
      <c r="D132" s="261"/>
      <c r="E132" s="261"/>
      <c r="F132" s="261"/>
      <c r="G132" s="261"/>
      <c r="H132" s="261"/>
      <c r="I132" s="167"/>
      <c r="J132" s="1894" t="s">
        <v>251</v>
      </c>
      <c r="K132" s="1895"/>
      <c r="L132" s="1895"/>
      <c r="M132" s="1895"/>
      <c r="N132" s="1895"/>
      <c r="O132" s="167"/>
      <c r="P132" s="167"/>
      <c r="Q132" s="167"/>
      <c r="R132" s="167"/>
      <c r="S132" s="167"/>
      <c r="T132" s="167"/>
      <c r="U132" s="167"/>
      <c r="V132" s="24"/>
      <c r="W132" s="24"/>
      <c r="X132" s="24"/>
      <c r="Y132" s="38"/>
      <c r="Z132" s="38"/>
      <c r="AA132" s="38"/>
      <c r="AB132" s="38"/>
      <c r="AC132" s="38"/>
      <c r="AD132" s="13"/>
      <c r="AE132" s="13"/>
      <c r="AK132" s="471"/>
    </row>
    <row r="133" spans="1:37" s="42" customFormat="1" ht="39" customHeight="1">
      <c r="A133" s="16"/>
      <c r="B133" s="160"/>
      <c r="C133" s="160"/>
      <c r="D133" s="262"/>
      <c r="E133" s="262"/>
      <c r="F133" s="262"/>
      <c r="G133" s="262"/>
      <c r="H133" s="262"/>
      <c r="I133" s="160"/>
      <c r="J133" s="1894"/>
      <c r="K133" s="1895"/>
      <c r="L133" s="1895"/>
      <c r="M133" s="1895"/>
      <c r="N133" s="1895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  <c r="AK133" s="471"/>
    </row>
    <row r="134" spans="1:37" s="505" customFormat="1" ht="24" customHeight="1">
      <c r="A134" s="496"/>
      <c r="B134" s="497"/>
      <c r="C134" s="497"/>
      <c r="D134" s="497"/>
      <c r="E134" s="497"/>
      <c r="F134" s="497"/>
      <c r="G134" s="497"/>
      <c r="H134" s="497"/>
      <c r="I134" s="497"/>
      <c r="J134" s="498"/>
      <c r="K134" s="499"/>
      <c r="L134" s="499"/>
      <c r="M134" s="499"/>
      <c r="N134" s="500">
        <f>COUNTIF($C11:$C23,1)+COUNTIF($C27:$C48,1)+COUNTIF($C109:$C117,1)</f>
        <v>1</v>
      </c>
      <c r="O134" s="1899">
        <f>COUNTIF($C11:$C23,2)+COUNTIF($C27:$C48,2)+COUNTIF($C109:$C117,2)</f>
        <v>4</v>
      </c>
      <c r="P134" s="1899"/>
      <c r="Q134" s="501">
        <f>COUNTIF($C11:$C23,3)+COUNTIF($C27:$C48,3)+COUNTIF($C109:$C117,3)</f>
        <v>3</v>
      </c>
      <c r="R134" s="501">
        <f>COUNTIF($C11:$C23,4)+COUNTIF($C27:$C48,4)+COUNTIF($C109:$C117,4)</f>
        <v>4</v>
      </c>
      <c r="S134" s="501"/>
      <c r="T134" s="501">
        <f>COUNTIF($C11:$C23,5)+COUNTIF($C27:$C48,5)+COUNTIF($C109:$C117,5)</f>
        <v>3</v>
      </c>
      <c r="U134" s="501">
        <f>COUNTIF($C11:$C23,6)+COUNTIF($C27:$C48,6)+COUNTIF($C109:$C117,6)</f>
        <v>0</v>
      </c>
      <c r="V134" s="502"/>
      <c r="W134" s="502"/>
      <c r="X134" s="502"/>
      <c r="Y134" s="503"/>
      <c r="Z134" s="503"/>
      <c r="AA134" s="503"/>
      <c r="AB134" s="503"/>
      <c r="AC134" s="503"/>
      <c r="AD134" s="504"/>
      <c r="AE134" s="504"/>
      <c r="AK134" s="511"/>
    </row>
    <row r="135" spans="1:37" s="505" customFormat="1" ht="15">
      <c r="A135" s="496"/>
      <c r="B135" s="497"/>
      <c r="C135" s="497"/>
      <c r="D135" s="497"/>
      <c r="E135" s="497"/>
      <c r="F135" s="497"/>
      <c r="G135" s="497"/>
      <c r="H135" s="497"/>
      <c r="I135" s="497"/>
      <c r="J135" s="498"/>
      <c r="K135" s="499"/>
      <c r="L135" s="499"/>
      <c r="M135" s="499"/>
      <c r="N135" s="500"/>
      <c r="O135" s="501"/>
      <c r="P135" s="501"/>
      <c r="Q135" s="501"/>
      <c r="R135" s="501"/>
      <c r="S135" s="501"/>
      <c r="T135" s="501"/>
      <c r="U135" s="501"/>
      <c r="V135" s="502"/>
      <c r="W135" s="502"/>
      <c r="X135" s="502"/>
      <c r="Y135" s="503"/>
      <c r="Z135" s="503"/>
      <c r="AA135" s="503"/>
      <c r="AB135" s="503"/>
      <c r="AC135" s="503"/>
      <c r="AD135" s="504"/>
      <c r="AE135" s="504"/>
      <c r="AK135" s="511"/>
    </row>
    <row r="136" spans="1:37" s="505" customFormat="1" ht="15">
      <c r="A136" s="496"/>
      <c r="B136" s="497"/>
      <c r="C136" s="497"/>
      <c r="D136" s="497"/>
      <c r="E136" s="497"/>
      <c r="F136" s="497"/>
      <c r="G136" s="497"/>
      <c r="H136" s="497"/>
      <c r="I136" s="497"/>
      <c r="J136" s="498"/>
      <c r="K136" s="499"/>
      <c r="L136" s="499"/>
      <c r="M136" s="499"/>
      <c r="N136" s="506">
        <f>COUNTIF($D11:$D23,1)+COUNTIF($D27:$D48,1)+COUNTIF($D109:$D117,1)</f>
        <v>3</v>
      </c>
      <c r="O136" s="501">
        <f>COUNTIF($D11:$D23,2)+COUNTIF($D27:$D48,2)+COUNTIF($D109:$D117,2)</f>
        <v>0</v>
      </c>
      <c r="P136" s="501"/>
      <c r="Q136" s="501">
        <f>COUNTIF($D11:$D23,3)+COUNTIF($D27:$D48,3)+COUNTIF($D109:$D117,3)</f>
        <v>4</v>
      </c>
      <c r="R136" s="501">
        <f>COUNTIF($D11:$D23,4)+COUNTIF($D27:$D48,4)+COUNTIF($D109:$D117,4)</f>
        <v>2</v>
      </c>
      <c r="S136" s="501"/>
      <c r="T136" s="501">
        <f>COUNTIF($D11:$D23,5)+COUNTIF($D27:$D48,5)+COUNTIF($D109:$D117,5)</f>
        <v>5</v>
      </c>
      <c r="U136" s="501">
        <f>COUNTIF($D11:$D23,6)+COUNTIF($D27:$D48,6)+COUNTIF($D109:$D117,6)</f>
        <v>1</v>
      </c>
      <c r="V136" s="502"/>
      <c r="W136" s="502"/>
      <c r="X136" s="502"/>
      <c r="Y136" s="503"/>
      <c r="Z136" s="503"/>
      <c r="AA136" s="503"/>
      <c r="AB136" s="503"/>
      <c r="AC136" s="503"/>
      <c r="AD136" s="504"/>
      <c r="AE136" s="504"/>
      <c r="AK136" s="511"/>
    </row>
    <row r="137" spans="1:37" s="42" customFormat="1" ht="1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199"/>
      <c r="L137" s="199"/>
      <c r="M137" s="199"/>
      <c r="N137" s="199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  <c r="AK137" s="471"/>
    </row>
    <row r="138" spans="1:37" s="42" customFormat="1" ht="15">
      <c r="A138" s="16"/>
      <c r="B138" s="160"/>
      <c r="C138" s="160"/>
      <c r="D138" s="160"/>
      <c r="E138" s="160"/>
      <c r="F138" s="160"/>
      <c r="G138" s="160"/>
      <c r="H138" s="160"/>
      <c r="I138" s="160"/>
      <c r="J138" s="198"/>
      <c r="K138" s="199"/>
      <c r="L138" s="199"/>
      <c r="M138" s="199"/>
      <c r="N138" s="199"/>
      <c r="O138" s="17"/>
      <c r="P138" s="17"/>
      <c r="Q138" s="17"/>
      <c r="R138" s="17"/>
      <c r="S138" s="17"/>
      <c r="T138" s="17"/>
      <c r="U138" s="17"/>
      <c r="V138" s="25"/>
      <c r="W138" s="25"/>
      <c r="X138" s="25"/>
      <c r="Y138" s="38"/>
      <c r="Z138" s="38"/>
      <c r="AA138" s="38"/>
      <c r="AB138" s="38"/>
      <c r="AC138" s="38"/>
      <c r="AD138" s="13"/>
      <c r="AE138" s="13"/>
      <c r="AK138" s="471"/>
    </row>
    <row r="139" spans="1:37" s="42" customFormat="1" ht="15">
      <c r="A139" s="16"/>
      <c r="B139" s="160"/>
      <c r="C139" s="160"/>
      <c r="D139" s="160"/>
      <c r="E139" s="160"/>
      <c r="F139" s="160"/>
      <c r="G139" s="160"/>
      <c r="H139" s="160"/>
      <c r="I139" s="160"/>
      <c r="J139" s="198"/>
      <c r="K139" s="199"/>
      <c r="L139" s="199"/>
      <c r="M139" s="199"/>
      <c r="N139" s="199"/>
      <c r="O139" s="17"/>
      <c r="P139" s="17"/>
      <c r="Q139" s="17"/>
      <c r="R139" s="17"/>
      <c r="S139" s="17"/>
      <c r="T139" s="17"/>
      <c r="U139" s="17"/>
      <c r="V139" s="25"/>
      <c r="W139" s="25"/>
      <c r="X139" s="25"/>
      <c r="Y139" s="38"/>
      <c r="Z139" s="38"/>
      <c r="AA139" s="38"/>
      <c r="AB139" s="38"/>
      <c r="AC139" s="38"/>
      <c r="AD139" s="13"/>
      <c r="AE139" s="13"/>
      <c r="AK139" s="471"/>
    </row>
    <row r="140" spans="1:37" s="42" customFormat="1" ht="15">
      <c r="A140" s="16"/>
      <c r="B140" s="160"/>
      <c r="C140" s="160"/>
      <c r="D140" s="160"/>
      <c r="E140" s="160"/>
      <c r="F140" s="160"/>
      <c r="G140" s="160"/>
      <c r="H140" s="160"/>
      <c r="I140" s="160"/>
      <c r="J140" s="198"/>
      <c r="K140" s="199"/>
      <c r="L140" s="199"/>
      <c r="M140" s="199"/>
      <c r="N140" s="199"/>
      <c r="O140" s="17"/>
      <c r="P140" s="17"/>
      <c r="Q140" s="17"/>
      <c r="R140" s="17"/>
      <c r="S140" s="17"/>
      <c r="T140" s="17"/>
      <c r="U140" s="17"/>
      <c r="V140" s="25"/>
      <c r="W140" s="25"/>
      <c r="X140" s="25"/>
      <c r="Y140" s="38"/>
      <c r="Z140" s="38"/>
      <c r="AA140" s="38"/>
      <c r="AB140" s="38"/>
      <c r="AC140" s="38"/>
      <c r="AD140" s="13"/>
      <c r="AE140" s="13"/>
      <c r="AK140" s="471"/>
    </row>
    <row r="141" spans="1:37" s="42" customFormat="1" ht="15">
      <c r="A141" s="16"/>
      <c r="B141" s="160"/>
      <c r="C141" s="160"/>
      <c r="D141" s="160"/>
      <c r="E141" s="160"/>
      <c r="F141" s="160"/>
      <c r="G141" s="160"/>
      <c r="H141" s="160"/>
      <c r="I141" s="160"/>
      <c r="J141" s="198"/>
      <c r="K141" s="199"/>
      <c r="L141" s="199"/>
      <c r="M141" s="199"/>
      <c r="N141" s="199"/>
      <c r="O141" s="17"/>
      <c r="P141" s="17"/>
      <c r="Q141" s="17"/>
      <c r="R141" s="17"/>
      <c r="S141" s="17"/>
      <c r="T141" s="17"/>
      <c r="U141" s="17"/>
      <c r="V141" s="25"/>
      <c r="W141" s="25"/>
      <c r="X141" s="25"/>
      <c r="Y141" s="38"/>
      <c r="Z141" s="38"/>
      <c r="AA141" s="38"/>
      <c r="AB141" s="38"/>
      <c r="AC141" s="38"/>
      <c r="AD141" s="13"/>
      <c r="AE141" s="13"/>
      <c r="AK141" s="471"/>
    </row>
    <row r="142" spans="1:37" s="42" customFormat="1" ht="15">
      <c r="A142" s="16"/>
      <c r="B142" s="160"/>
      <c r="C142" s="160"/>
      <c r="D142" s="160"/>
      <c r="E142" s="160"/>
      <c r="F142" s="160"/>
      <c r="G142" s="160"/>
      <c r="H142" s="160"/>
      <c r="I142" s="160"/>
      <c r="J142" s="198"/>
      <c r="K142" s="199"/>
      <c r="L142" s="199"/>
      <c r="M142" s="199"/>
      <c r="N142" s="199"/>
      <c r="O142" s="17"/>
      <c r="P142" s="17"/>
      <c r="Q142" s="17"/>
      <c r="R142" s="17"/>
      <c r="S142" s="17"/>
      <c r="T142" s="17"/>
      <c r="U142" s="17"/>
      <c r="V142" s="25"/>
      <c r="W142" s="25"/>
      <c r="X142" s="25"/>
      <c r="Y142" s="38"/>
      <c r="Z142" s="38"/>
      <c r="AA142" s="38"/>
      <c r="AB142" s="38"/>
      <c r="AC142" s="38"/>
      <c r="AD142" s="13"/>
      <c r="AE142" s="13"/>
      <c r="AK142" s="471"/>
    </row>
    <row r="143" spans="1:37" s="43" customFormat="1" ht="1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  <c r="AK143" s="512"/>
    </row>
    <row r="144" spans="1:37" s="38" customFormat="1" ht="1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  <c r="AK144" s="507"/>
    </row>
    <row r="145" spans="1:37" s="38" customFormat="1" ht="15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  <c r="AK145" s="507"/>
    </row>
    <row r="146" spans="1:37" s="38" customFormat="1" ht="1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  <c r="AK146" s="507"/>
    </row>
    <row r="147" spans="1:37" s="38" customFormat="1" ht="1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  <c r="AK147" s="507"/>
    </row>
    <row r="148" spans="1:37" s="38" customFormat="1" ht="1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  <c r="AK148" s="507"/>
    </row>
    <row r="149" spans="1:37" s="38" customFormat="1" ht="1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  <c r="AK149" s="507"/>
    </row>
    <row r="150" spans="1:37" s="38" customFormat="1" ht="18.75" customHeight="1">
      <c r="A150" s="12"/>
      <c r="B150" s="18"/>
      <c r="C150" s="19"/>
      <c r="D150" s="19"/>
      <c r="E150" s="19"/>
      <c r="F150" s="18"/>
      <c r="G150" s="18"/>
      <c r="H150" s="18"/>
      <c r="I150" s="18"/>
      <c r="J150" s="18"/>
      <c r="K150" s="19"/>
      <c r="L150" s="46"/>
      <c r="M150" s="20"/>
      <c r="N150" s="20"/>
      <c r="O150" s="20"/>
      <c r="P150" s="20"/>
      <c r="Q150" s="20"/>
      <c r="R150" s="20"/>
      <c r="S150" s="20"/>
      <c r="T150" s="20"/>
      <c r="U150" s="20"/>
      <c r="V150" s="14"/>
      <c r="W150" s="14"/>
      <c r="X150" s="14"/>
      <c r="Y150" s="13"/>
      <c r="Z150" s="13"/>
      <c r="AA150" s="13"/>
      <c r="AB150" s="13"/>
      <c r="AC150" s="13"/>
      <c r="AD150" s="13"/>
      <c r="AE150" s="13"/>
      <c r="AK150" s="507"/>
    </row>
    <row r="151" spans="1:37" s="38" customFormat="1" ht="15">
      <c r="A151" s="12"/>
      <c r="B151" s="18"/>
      <c r="C151" s="19"/>
      <c r="D151" s="19"/>
      <c r="E151" s="19"/>
      <c r="F151" s="18"/>
      <c r="G151" s="18"/>
      <c r="H151" s="18"/>
      <c r="I151" s="18"/>
      <c r="J151" s="18"/>
      <c r="K151" s="19"/>
      <c r="L151" s="46"/>
      <c r="M151" s="20"/>
      <c r="N151" s="20"/>
      <c r="O151" s="20"/>
      <c r="P151" s="20"/>
      <c r="Q151" s="20"/>
      <c r="R151" s="20"/>
      <c r="S151" s="20"/>
      <c r="T151" s="20"/>
      <c r="U151" s="20"/>
      <c r="V151" s="14"/>
      <c r="W151" s="14"/>
      <c r="X151" s="14"/>
      <c r="Y151" s="13"/>
      <c r="Z151" s="13"/>
      <c r="AA151" s="13"/>
      <c r="AB151" s="13"/>
      <c r="AC151" s="13"/>
      <c r="AD151" s="13"/>
      <c r="AE151" s="13"/>
      <c r="AK151" s="507"/>
    </row>
    <row r="152" spans="1:37" s="38" customFormat="1" ht="15">
      <c r="A152" s="12"/>
      <c r="B152" s="18"/>
      <c r="C152" s="19"/>
      <c r="D152" s="19"/>
      <c r="E152" s="19"/>
      <c r="F152" s="18"/>
      <c r="G152" s="18"/>
      <c r="H152" s="18"/>
      <c r="I152" s="18"/>
      <c r="J152" s="18"/>
      <c r="K152" s="19"/>
      <c r="L152" s="46"/>
      <c r="M152" s="20"/>
      <c r="N152" s="20"/>
      <c r="O152" s="20"/>
      <c r="P152" s="20"/>
      <c r="Q152" s="20"/>
      <c r="R152" s="20"/>
      <c r="S152" s="20"/>
      <c r="T152" s="20"/>
      <c r="U152" s="20"/>
      <c r="V152" s="14"/>
      <c r="W152" s="14"/>
      <c r="X152" s="14"/>
      <c r="Y152" s="13"/>
      <c r="Z152" s="13"/>
      <c r="AA152" s="13"/>
      <c r="AB152" s="13"/>
      <c r="AC152" s="13"/>
      <c r="AD152" s="13"/>
      <c r="AE152" s="13"/>
      <c r="AK152" s="507"/>
    </row>
    <row r="153" spans="1:37" s="38" customFormat="1" ht="15">
      <c r="A153" s="12"/>
      <c r="B153" s="18"/>
      <c r="C153" s="19"/>
      <c r="D153" s="19"/>
      <c r="E153" s="19"/>
      <c r="F153" s="18"/>
      <c r="G153" s="18"/>
      <c r="H153" s="18"/>
      <c r="I153" s="18"/>
      <c r="J153" s="18"/>
      <c r="K153" s="19"/>
      <c r="L153" s="46"/>
      <c r="M153" s="20"/>
      <c r="N153" s="20"/>
      <c r="O153" s="20"/>
      <c r="P153" s="20"/>
      <c r="Q153" s="20"/>
      <c r="R153" s="20"/>
      <c r="S153" s="20"/>
      <c r="T153" s="20"/>
      <c r="U153" s="20"/>
      <c r="V153" s="14"/>
      <c r="W153" s="14"/>
      <c r="X153" s="14"/>
      <c r="Y153" s="13"/>
      <c r="Z153" s="13"/>
      <c r="AA153" s="13"/>
      <c r="AB153" s="13"/>
      <c r="AC153" s="13"/>
      <c r="AD153" s="13"/>
      <c r="AE153" s="13"/>
      <c r="AK153" s="507"/>
    </row>
    <row r="154" spans="1:37" s="38" customFormat="1" ht="15">
      <c r="A154" s="12"/>
      <c r="B154" s="18"/>
      <c r="C154" s="19"/>
      <c r="D154" s="19"/>
      <c r="E154" s="19"/>
      <c r="F154" s="18"/>
      <c r="G154" s="18"/>
      <c r="H154" s="18"/>
      <c r="I154" s="18"/>
      <c r="J154" s="18"/>
      <c r="K154" s="19"/>
      <c r="L154" s="46"/>
      <c r="M154" s="20"/>
      <c r="N154" s="20"/>
      <c r="O154" s="20"/>
      <c r="P154" s="20"/>
      <c r="Q154" s="20"/>
      <c r="R154" s="20"/>
      <c r="S154" s="20"/>
      <c r="T154" s="20"/>
      <c r="U154" s="20"/>
      <c r="V154" s="14"/>
      <c r="W154" s="14"/>
      <c r="X154" s="14"/>
      <c r="Y154" s="13"/>
      <c r="Z154" s="13"/>
      <c r="AA154" s="13"/>
      <c r="AB154" s="13"/>
      <c r="AC154" s="13"/>
      <c r="AD154" s="13"/>
      <c r="AE154" s="13"/>
      <c r="AK154" s="507"/>
    </row>
    <row r="155" spans="1:37" s="38" customFormat="1" ht="15">
      <c r="A155" s="12"/>
      <c r="B155" s="13"/>
      <c r="C155" s="14"/>
      <c r="D155" s="15"/>
      <c r="E155" s="15"/>
      <c r="F155" s="14"/>
      <c r="G155" s="14"/>
      <c r="H155" s="13"/>
      <c r="I155" s="13"/>
      <c r="J155" s="13"/>
      <c r="K155" s="13"/>
      <c r="L155" s="47"/>
      <c r="M155" s="13"/>
      <c r="N155" s="13"/>
      <c r="O155" s="13"/>
      <c r="P155" s="13"/>
      <c r="Q155" s="13"/>
      <c r="R155" s="13"/>
      <c r="S155" s="13"/>
      <c r="T155" s="13"/>
      <c r="U155" s="13"/>
      <c r="V155" s="21"/>
      <c r="W155" s="21"/>
      <c r="X155" s="21"/>
      <c r="Y155" s="13"/>
      <c r="Z155" s="13"/>
      <c r="AA155" s="13"/>
      <c r="AB155" s="13"/>
      <c r="AC155" s="13"/>
      <c r="AD155" s="13"/>
      <c r="AE155" s="13"/>
      <c r="AK155" s="507"/>
    </row>
    <row r="156" spans="1:37" s="38" customFormat="1" ht="15">
      <c r="A156" s="12"/>
      <c r="B156" s="13"/>
      <c r="C156" s="14"/>
      <c r="D156" s="15"/>
      <c r="E156" s="15"/>
      <c r="F156" s="14"/>
      <c r="G156" s="14"/>
      <c r="H156" s="13"/>
      <c r="I156" s="13"/>
      <c r="J156" s="13"/>
      <c r="K156" s="13"/>
      <c r="L156" s="47"/>
      <c r="M156" s="13"/>
      <c r="N156" s="13"/>
      <c r="O156" s="13"/>
      <c r="P156" s="13"/>
      <c r="Q156" s="13"/>
      <c r="R156" s="13"/>
      <c r="S156" s="13"/>
      <c r="T156" s="13"/>
      <c r="U156" s="13"/>
      <c r="V156" s="21"/>
      <c r="W156" s="21"/>
      <c r="X156" s="21"/>
      <c r="Y156" s="13"/>
      <c r="Z156" s="13"/>
      <c r="AA156" s="13"/>
      <c r="AB156" s="13"/>
      <c r="AC156" s="22"/>
      <c r="AD156" s="13"/>
      <c r="AE156" s="13"/>
      <c r="AK156" s="507"/>
    </row>
    <row r="157" spans="23:29" ht="15">
      <c r="W157" s="22"/>
      <c r="X157" s="22"/>
      <c r="Y157" s="22"/>
      <c r="Z157" s="22"/>
      <c r="AA157" s="22"/>
      <c r="AB157" s="22"/>
      <c r="AC157" s="14"/>
    </row>
    <row r="158" spans="23:29" ht="15">
      <c r="W158" s="14"/>
      <c r="X158" s="14"/>
      <c r="Y158" s="14"/>
      <c r="Z158" s="14"/>
      <c r="AA158" s="14"/>
      <c r="AB158" s="14"/>
      <c r="AC158" s="14"/>
    </row>
    <row r="159" spans="23:29" ht="15">
      <c r="W159" s="14"/>
      <c r="X159" s="14"/>
      <c r="Y159" s="14"/>
      <c r="Z159" s="14"/>
      <c r="AA159" s="14"/>
      <c r="AB159" s="14"/>
      <c r="AC159" s="14"/>
    </row>
    <row r="160" spans="23:28" ht="15">
      <c r="W160" s="14"/>
      <c r="X160" s="14"/>
      <c r="Y160" s="14"/>
      <c r="Z160" s="14"/>
      <c r="AA160" s="14"/>
      <c r="AB160" s="14"/>
    </row>
  </sheetData>
  <sheetProtection/>
  <mergeCells count="471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W4:Y4"/>
    <mergeCell ref="Z4:AB4"/>
    <mergeCell ref="N5:AB5"/>
    <mergeCell ref="C4:C7"/>
    <mergeCell ref="D4:D7"/>
    <mergeCell ref="E4:F4"/>
    <mergeCell ref="I4:I7"/>
    <mergeCell ref="J4:L4"/>
    <mergeCell ref="N4:P4"/>
    <mergeCell ref="O6:P6"/>
    <mergeCell ref="L5:L7"/>
    <mergeCell ref="Q4:S4"/>
    <mergeCell ref="T4:V4"/>
    <mergeCell ref="F5:F7"/>
    <mergeCell ref="J5:J7"/>
    <mergeCell ref="K5:K7"/>
    <mergeCell ref="R6:S6"/>
    <mergeCell ref="U6:V6"/>
    <mergeCell ref="A9:AB9"/>
    <mergeCell ref="A10:AB10"/>
    <mergeCell ref="U11:V11"/>
    <mergeCell ref="X11:Y11"/>
    <mergeCell ref="X6:Y6"/>
    <mergeCell ref="O7:P7"/>
    <mergeCell ref="R7:S7"/>
    <mergeCell ref="U7:V7"/>
    <mergeCell ref="X7:Y7"/>
    <mergeCell ref="E5:E7"/>
    <mergeCell ref="O8:P8"/>
    <mergeCell ref="R8:S8"/>
    <mergeCell ref="U8:V8"/>
    <mergeCell ref="X8:Y8"/>
    <mergeCell ref="O12:P12"/>
    <mergeCell ref="R12:S12"/>
    <mergeCell ref="U12:V12"/>
    <mergeCell ref="X12:Y12"/>
    <mergeCell ref="O11:P11"/>
    <mergeCell ref="R11:S11"/>
    <mergeCell ref="O13:P13"/>
    <mergeCell ref="R13:S13"/>
    <mergeCell ref="U13:V13"/>
    <mergeCell ref="X13:Y13"/>
    <mergeCell ref="O14:P14"/>
    <mergeCell ref="R14:S14"/>
    <mergeCell ref="U14:V14"/>
    <mergeCell ref="X14:Y14"/>
    <mergeCell ref="O16:P16"/>
    <mergeCell ref="R16:S16"/>
    <mergeCell ref="U16:V16"/>
    <mergeCell ref="X16:Y16"/>
    <mergeCell ref="O15:P15"/>
    <mergeCell ref="R15:S15"/>
    <mergeCell ref="U15:V15"/>
    <mergeCell ref="X15:Y15"/>
    <mergeCell ref="O18:P18"/>
    <mergeCell ref="R18:S18"/>
    <mergeCell ref="U18:V18"/>
    <mergeCell ref="X18:Y18"/>
    <mergeCell ref="O17:P17"/>
    <mergeCell ref="R17:S17"/>
    <mergeCell ref="U17:V17"/>
    <mergeCell ref="X17:Y17"/>
    <mergeCell ref="O20:P20"/>
    <mergeCell ref="R20:S20"/>
    <mergeCell ref="U20:V20"/>
    <mergeCell ref="X20:Y20"/>
    <mergeCell ref="O19:P19"/>
    <mergeCell ref="R19:S19"/>
    <mergeCell ref="U19:V19"/>
    <mergeCell ref="X19:Y19"/>
    <mergeCell ref="O22:P22"/>
    <mergeCell ref="R22:S22"/>
    <mergeCell ref="U22:V22"/>
    <mergeCell ref="X22:Y22"/>
    <mergeCell ref="O21:P21"/>
    <mergeCell ref="R21:S21"/>
    <mergeCell ref="U21:V21"/>
    <mergeCell ref="X21:Y21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X30:Y30"/>
    <mergeCell ref="O29:P29"/>
    <mergeCell ref="A25:F25"/>
    <mergeCell ref="O25:P25"/>
    <mergeCell ref="R25:S25"/>
    <mergeCell ref="R29:S29"/>
    <mergeCell ref="U25:V25"/>
    <mergeCell ref="O28:P28"/>
    <mergeCell ref="R28:S28"/>
    <mergeCell ref="U28:V28"/>
    <mergeCell ref="U31:V31"/>
    <mergeCell ref="X31:Y31"/>
    <mergeCell ref="X28:Y28"/>
    <mergeCell ref="O27:P27"/>
    <mergeCell ref="R27:S27"/>
    <mergeCell ref="U27:V27"/>
    <mergeCell ref="X27:Y27"/>
    <mergeCell ref="O30:P30"/>
    <mergeCell ref="R30:S30"/>
    <mergeCell ref="U30:V30"/>
    <mergeCell ref="U34:V34"/>
    <mergeCell ref="X34:Y34"/>
    <mergeCell ref="U29:V29"/>
    <mergeCell ref="X29:Y29"/>
    <mergeCell ref="O32:P32"/>
    <mergeCell ref="R32:S32"/>
    <mergeCell ref="U32:V32"/>
    <mergeCell ref="X32:Y32"/>
    <mergeCell ref="O31:P31"/>
    <mergeCell ref="R31:S31"/>
    <mergeCell ref="O35:P35"/>
    <mergeCell ref="R35:S35"/>
    <mergeCell ref="U35:V35"/>
    <mergeCell ref="X35:Y35"/>
    <mergeCell ref="O33:P33"/>
    <mergeCell ref="R33:S33"/>
    <mergeCell ref="U33:V33"/>
    <mergeCell ref="X33:Y33"/>
    <mergeCell ref="O34:P34"/>
    <mergeCell ref="R34:S34"/>
    <mergeCell ref="O37:P37"/>
    <mergeCell ref="R37:S37"/>
    <mergeCell ref="U37:V37"/>
    <mergeCell ref="X37:Y37"/>
    <mergeCell ref="O36:P36"/>
    <mergeCell ref="R36:S36"/>
    <mergeCell ref="U36:V36"/>
    <mergeCell ref="X36:Y36"/>
    <mergeCell ref="X40:Y40"/>
    <mergeCell ref="O39:P39"/>
    <mergeCell ref="R39:S39"/>
    <mergeCell ref="U39:V39"/>
    <mergeCell ref="X39:Y39"/>
    <mergeCell ref="O38:P38"/>
    <mergeCell ref="R38:S38"/>
    <mergeCell ref="U38:V38"/>
    <mergeCell ref="X38:Y38"/>
    <mergeCell ref="O40:P40"/>
    <mergeCell ref="R40:S40"/>
    <mergeCell ref="O41:P41"/>
    <mergeCell ref="O43:P43"/>
    <mergeCell ref="R41:S41"/>
    <mergeCell ref="U40:V40"/>
    <mergeCell ref="X42:Y42"/>
    <mergeCell ref="R43:S43"/>
    <mergeCell ref="U43:V43"/>
    <mergeCell ref="X43:Y43"/>
    <mergeCell ref="U41:V41"/>
    <mergeCell ref="O45:P45"/>
    <mergeCell ref="R45:S45"/>
    <mergeCell ref="U45:V45"/>
    <mergeCell ref="X45:Y45"/>
    <mergeCell ref="O44:P44"/>
    <mergeCell ref="R44:S44"/>
    <mergeCell ref="U44:V44"/>
    <mergeCell ref="X44:Y44"/>
    <mergeCell ref="X49:Y49"/>
    <mergeCell ref="O46:P46"/>
    <mergeCell ref="R46:S46"/>
    <mergeCell ref="U46:V46"/>
    <mergeCell ref="X46:Y46"/>
    <mergeCell ref="O47:P47"/>
    <mergeCell ref="R47:S47"/>
    <mergeCell ref="U47:V47"/>
    <mergeCell ref="X53:Y53"/>
    <mergeCell ref="X47:Y47"/>
    <mergeCell ref="A49:F49"/>
    <mergeCell ref="O49:P49"/>
    <mergeCell ref="R49:S49"/>
    <mergeCell ref="U49:V49"/>
    <mergeCell ref="O48:P48"/>
    <mergeCell ref="R48:S48"/>
    <mergeCell ref="U48:V48"/>
    <mergeCell ref="X48:Y48"/>
    <mergeCell ref="O54:P54"/>
    <mergeCell ref="R54:S54"/>
    <mergeCell ref="U54:V54"/>
    <mergeCell ref="X54:Y54"/>
    <mergeCell ref="A50:AB50"/>
    <mergeCell ref="A51:AB51"/>
    <mergeCell ref="A52:AB52"/>
    <mergeCell ref="O53:P53"/>
    <mergeCell ref="R53:S53"/>
    <mergeCell ref="U53:V53"/>
    <mergeCell ref="O56:P56"/>
    <mergeCell ref="R56:S56"/>
    <mergeCell ref="U56:V56"/>
    <mergeCell ref="X56:Y56"/>
    <mergeCell ref="O55:P55"/>
    <mergeCell ref="R55:S55"/>
    <mergeCell ref="U55:V55"/>
    <mergeCell ref="X55:Y55"/>
    <mergeCell ref="O58:P58"/>
    <mergeCell ref="R58:S58"/>
    <mergeCell ref="U58:V58"/>
    <mergeCell ref="X58:Y58"/>
    <mergeCell ref="O57:P57"/>
    <mergeCell ref="R57:S57"/>
    <mergeCell ref="U57:V57"/>
    <mergeCell ref="X57:Y57"/>
    <mergeCell ref="O60:P60"/>
    <mergeCell ref="R60:S60"/>
    <mergeCell ref="U60:V60"/>
    <mergeCell ref="X60:Y60"/>
    <mergeCell ref="O59:P59"/>
    <mergeCell ref="R59:S59"/>
    <mergeCell ref="U59:V59"/>
    <mergeCell ref="X59:Y59"/>
    <mergeCell ref="O62:P62"/>
    <mergeCell ref="R62:S62"/>
    <mergeCell ref="U62:V62"/>
    <mergeCell ref="X62:Y62"/>
    <mergeCell ref="O61:P61"/>
    <mergeCell ref="R61:S61"/>
    <mergeCell ref="U61:V61"/>
    <mergeCell ref="X61:Y61"/>
    <mergeCell ref="O64:P64"/>
    <mergeCell ref="R64:S64"/>
    <mergeCell ref="U64:V64"/>
    <mergeCell ref="X64:Y64"/>
    <mergeCell ref="O63:P63"/>
    <mergeCell ref="R63:S63"/>
    <mergeCell ref="U63:V63"/>
    <mergeCell ref="X63:Y63"/>
    <mergeCell ref="R67:S67"/>
    <mergeCell ref="U67:V67"/>
    <mergeCell ref="X67:Y67"/>
    <mergeCell ref="O65:P65"/>
    <mergeCell ref="R65:S65"/>
    <mergeCell ref="U65:V65"/>
    <mergeCell ref="X65:Y65"/>
    <mergeCell ref="A71:AB71"/>
    <mergeCell ref="A72:AB72"/>
    <mergeCell ref="R74:S74"/>
    <mergeCell ref="U74:V74"/>
    <mergeCell ref="X74:Y74"/>
    <mergeCell ref="O66:P66"/>
    <mergeCell ref="R66:S66"/>
    <mergeCell ref="U66:V66"/>
    <mergeCell ref="X66:Y66"/>
    <mergeCell ref="O67:P67"/>
    <mergeCell ref="O68:P68"/>
    <mergeCell ref="R68:S68"/>
    <mergeCell ref="U68:V68"/>
    <mergeCell ref="X68:Y68"/>
    <mergeCell ref="O75:P75"/>
    <mergeCell ref="R75:S75"/>
    <mergeCell ref="U75:V75"/>
    <mergeCell ref="X75:Y75"/>
    <mergeCell ref="A73:AB73"/>
    <mergeCell ref="O74:P74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1:P81"/>
    <mergeCell ref="R81:S81"/>
    <mergeCell ref="U81:V81"/>
    <mergeCell ref="X81:Y81"/>
    <mergeCell ref="O80:P80"/>
    <mergeCell ref="R80:S80"/>
    <mergeCell ref="U80:V80"/>
    <mergeCell ref="X80:Y80"/>
    <mergeCell ref="O83:P83"/>
    <mergeCell ref="R83:S83"/>
    <mergeCell ref="U83:V83"/>
    <mergeCell ref="X83:Y83"/>
    <mergeCell ref="O82:P82"/>
    <mergeCell ref="R82:S82"/>
    <mergeCell ref="U82:V82"/>
    <mergeCell ref="X82:Y82"/>
    <mergeCell ref="O85:P85"/>
    <mergeCell ref="R85:S85"/>
    <mergeCell ref="U85:V85"/>
    <mergeCell ref="X85:Y85"/>
    <mergeCell ref="O84:P84"/>
    <mergeCell ref="R84:S84"/>
    <mergeCell ref="U84:V84"/>
    <mergeCell ref="X84:Y84"/>
    <mergeCell ref="O87:P87"/>
    <mergeCell ref="R87:S87"/>
    <mergeCell ref="U87:V87"/>
    <mergeCell ref="X87:Y87"/>
    <mergeCell ref="O86:P86"/>
    <mergeCell ref="R86:S86"/>
    <mergeCell ref="U86:V86"/>
    <mergeCell ref="X86:Y86"/>
    <mergeCell ref="O90:P90"/>
    <mergeCell ref="R90:S90"/>
    <mergeCell ref="U90:V90"/>
    <mergeCell ref="X90:Y90"/>
    <mergeCell ref="A88:AB88"/>
    <mergeCell ref="O89:P89"/>
    <mergeCell ref="R89:S89"/>
    <mergeCell ref="U89:V89"/>
    <mergeCell ref="X89:Y89"/>
    <mergeCell ref="X95:Y95"/>
    <mergeCell ref="O92:P92"/>
    <mergeCell ref="R92:S92"/>
    <mergeCell ref="U92:V92"/>
    <mergeCell ref="X92:Y92"/>
    <mergeCell ref="O91:P91"/>
    <mergeCell ref="R91:S91"/>
    <mergeCell ref="U91:V91"/>
    <mergeCell ref="X91:Y91"/>
    <mergeCell ref="X97:Y97"/>
    <mergeCell ref="X96:Y96"/>
    <mergeCell ref="O93:P93"/>
    <mergeCell ref="R93:S93"/>
    <mergeCell ref="U93:V93"/>
    <mergeCell ref="X93:Y93"/>
    <mergeCell ref="A94:AB94"/>
    <mergeCell ref="O95:P95"/>
    <mergeCell ref="R95:S95"/>
    <mergeCell ref="U95:V95"/>
    <mergeCell ref="A97:B97"/>
    <mergeCell ref="O97:P97"/>
    <mergeCell ref="R97:S97"/>
    <mergeCell ref="U97:V97"/>
    <mergeCell ref="O96:P96"/>
    <mergeCell ref="R96:S96"/>
    <mergeCell ref="U96:V96"/>
    <mergeCell ref="A99:F99"/>
    <mergeCell ref="O99:P99"/>
    <mergeCell ref="R99:S99"/>
    <mergeCell ref="U99:V99"/>
    <mergeCell ref="X99:Y99"/>
    <mergeCell ref="U102:V102"/>
    <mergeCell ref="X102:Y102"/>
    <mergeCell ref="A106:F106"/>
    <mergeCell ref="O106:P106"/>
    <mergeCell ref="R106:S106"/>
    <mergeCell ref="U106:V106"/>
    <mergeCell ref="X103:Y103"/>
    <mergeCell ref="A104:AB104"/>
    <mergeCell ref="A103:F103"/>
    <mergeCell ref="O103:P103"/>
    <mergeCell ref="R103:S103"/>
    <mergeCell ref="U103:V103"/>
    <mergeCell ref="X122:Y122"/>
    <mergeCell ref="O105:P105"/>
    <mergeCell ref="R105:S105"/>
    <mergeCell ref="U105:V105"/>
    <mergeCell ref="X105:Y105"/>
    <mergeCell ref="X106:Y106"/>
    <mergeCell ref="O112:P112"/>
    <mergeCell ref="O113:P113"/>
    <mergeCell ref="X109:Y109"/>
    <mergeCell ref="X112:Y112"/>
    <mergeCell ref="X124:Y124"/>
    <mergeCell ref="A121:F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W127:Y127"/>
    <mergeCell ref="X126:Y126"/>
    <mergeCell ref="A123:M123"/>
    <mergeCell ref="O123:P123"/>
    <mergeCell ref="R123:S123"/>
    <mergeCell ref="U123:V123"/>
    <mergeCell ref="X123:Y123"/>
    <mergeCell ref="A124:M124"/>
    <mergeCell ref="O124:P124"/>
    <mergeCell ref="U124:V124"/>
    <mergeCell ref="A125:M125"/>
    <mergeCell ref="O125:P125"/>
    <mergeCell ref="R125:S125"/>
    <mergeCell ref="U125:V125"/>
    <mergeCell ref="X125:Y125"/>
    <mergeCell ref="A126:M126"/>
    <mergeCell ref="O126:P126"/>
    <mergeCell ref="W128:Y128"/>
    <mergeCell ref="Z128:AB128"/>
    <mergeCell ref="R126:S126"/>
    <mergeCell ref="U126:V126"/>
    <mergeCell ref="J133:N133"/>
    <mergeCell ref="N128:P128"/>
    <mergeCell ref="N129:AB129"/>
    <mergeCell ref="A127:M127"/>
    <mergeCell ref="N127:P127"/>
    <mergeCell ref="Z127:AB127"/>
    <mergeCell ref="R112:S112"/>
    <mergeCell ref="U113:V113"/>
    <mergeCell ref="U114:V114"/>
    <mergeCell ref="R113:S113"/>
    <mergeCell ref="R111:S111"/>
    <mergeCell ref="U112:V112"/>
    <mergeCell ref="X111:Y111"/>
    <mergeCell ref="J131:N131"/>
    <mergeCell ref="J132:N132"/>
    <mergeCell ref="O114:P114"/>
    <mergeCell ref="T128:V128"/>
    <mergeCell ref="Q127:S127"/>
    <mergeCell ref="T127:V127"/>
    <mergeCell ref="R114:S114"/>
    <mergeCell ref="Q128:S128"/>
    <mergeCell ref="R124:S124"/>
    <mergeCell ref="A108:AB108"/>
    <mergeCell ref="O109:P109"/>
    <mergeCell ref="O110:P110"/>
    <mergeCell ref="O111:P111"/>
    <mergeCell ref="R109:S109"/>
    <mergeCell ref="R110:S110"/>
    <mergeCell ref="U109:V109"/>
    <mergeCell ref="U110:V110"/>
    <mergeCell ref="U111:V111"/>
    <mergeCell ref="X110:Y110"/>
    <mergeCell ref="X118:Y118"/>
    <mergeCell ref="O115:P115"/>
    <mergeCell ref="O116:P116"/>
    <mergeCell ref="R115:S115"/>
    <mergeCell ref="R116:S116"/>
    <mergeCell ref="O117:P117"/>
    <mergeCell ref="R117:S117"/>
    <mergeCell ref="U116:V116"/>
    <mergeCell ref="U115:V115"/>
    <mergeCell ref="X119:Y119"/>
    <mergeCell ref="U118:V118"/>
    <mergeCell ref="X117:Y117"/>
    <mergeCell ref="B119:F119"/>
    <mergeCell ref="A118:F118"/>
    <mergeCell ref="O119:P119"/>
    <mergeCell ref="R119:S119"/>
    <mergeCell ref="R118:S118"/>
    <mergeCell ref="U117:V117"/>
    <mergeCell ref="O118:P118"/>
    <mergeCell ref="O42:P42"/>
    <mergeCell ref="R42:S42"/>
    <mergeCell ref="U42:V42"/>
    <mergeCell ref="X41:Y41"/>
    <mergeCell ref="O134:P134"/>
    <mergeCell ref="X115:Y115"/>
    <mergeCell ref="X116:Y116"/>
    <mergeCell ref="X113:Y113"/>
    <mergeCell ref="X114:Y114"/>
    <mergeCell ref="U119:V119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Windows User</cp:lastModifiedBy>
  <cp:lastPrinted>2018-08-30T08:59:06Z</cp:lastPrinted>
  <dcterms:created xsi:type="dcterms:W3CDTF">2003-06-23T04:55:14Z</dcterms:created>
  <dcterms:modified xsi:type="dcterms:W3CDTF">2022-07-19T08:59:29Z</dcterms:modified>
  <cp:category/>
  <cp:version/>
  <cp:contentType/>
  <cp:contentStatus/>
</cp:coreProperties>
</file>